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autoCompressPictures="0" defaultThemeVersion="124226"/>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9EC521C8-ADB1-46E1-8A06-C61F347D23E4}" xr6:coauthVersionLast="36" xr6:coauthVersionMax="36" xr10:uidLastSave="{00000000-0000-0000-0000-000000000000}"/>
  <bookViews>
    <workbookView xWindow="0" yWindow="0" windowWidth="22400" windowHeight="10010" tabRatio="357" firstSheet="12" activeTab="12" xr2:uid="{00000000-000D-0000-FFFF-FFFF00000000}"/>
  </bookViews>
  <sheets>
    <sheet name="Business Consultancy" sheetId="13" state="hidden" r:id="rId1"/>
    <sheet name="General tasks" sheetId="5" state="hidden" r:id="rId2"/>
    <sheet name="OSS Simplification" sheetId="1" state="hidden" r:id="rId3"/>
    <sheet name="Mobile App" sheetId="10" state="hidden" r:id="rId4"/>
    <sheet name="Website consolidation" sheetId="2" state="hidden" r:id="rId5"/>
    <sheet name="Data cleansing" sheetId="3" state="hidden" r:id="rId6"/>
    <sheet name="Documentation" sheetId="6" state="hidden" r:id="rId7"/>
    <sheet name="Trainings" sheetId="8" state="hidden" r:id="rId8"/>
    <sheet name="Utility sheet" sheetId="4" state="hidden" r:id="rId9"/>
    <sheet name="Effort per project" sheetId="11" state="hidden" r:id="rId10"/>
    <sheet name="Effort per role" sheetId="12" state="hidden" r:id="rId11"/>
    <sheet name="Milestone breakdown" sheetId="14" state="hidden" r:id="rId12"/>
    <sheet name="Resource Planner" sheetId="17" r:id="rId13"/>
  </sheets>
  <definedNames>
    <definedName name="_xlnm._FilterDatabase" localSheetId="0" hidden="1">'Business Consultancy'!$A$1:$J$59</definedName>
    <definedName name="_xlnm._FilterDatabase" localSheetId="5" hidden="1">'Data cleansing'!$A$1:$I$8</definedName>
    <definedName name="_xlnm._FilterDatabase" localSheetId="1" hidden="1">'General tasks'!$A$1:$P$111</definedName>
    <definedName name="_xlnm._FilterDatabase" localSheetId="3" hidden="1">'Mobile App'!$A$1:$N$34</definedName>
    <definedName name="_xlnm._FilterDatabase" localSheetId="2" hidden="1">'OSS Simplification'!$A$1:$Q$197</definedName>
    <definedName name="_xlnm._FilterDatabase" localSheetId="7" hidden="1">Trainings!$A$1:$H$23</definedName>
    <definedName name="_xlnm._FilterDatabase" localSheetId="4" hidden="1">'Website consolidation'!$A$1:$N$238</definedName>
    <definedName name="dataFN">'Utility sheet'!$G$3:$G$10</definedName>
    <definedName name="eCRFN">'Utility sheet'!$C$3:$C$34</definedName>
    <definedName name="milestones">#REF!</definedName>
    <definedName name="mobileFN">'Utility sheet'!$E$3:$E$27</definedName>
    <definedName name="OSSFN">'Utility sheet'!$A$3:$A$16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F19" i="17" l="1"/>
  <c r="C5" i="14" l="1"/>
  <c r="C6" i="14"/>
  <c r="C7" i="14"/>
  <c r="C8" i="14"/>
  <c r="C44" i="14"/>
  <c r="C77" i="14" s="1"/>
  <c r="C43" i="14"/>
  <c r="C80" i="14" s="1"/>
  <c r="C11" i="14"/>
  <c r="C12" i="14"/>
  <c r="C85" i="14" s="1"/>
  <c r="C13" i="14"/>
  <c r="C14" i="14"/>
  <c r="C86" i="14" s="1"/>
  <c r="C17" i="14"/>
  <c r="C18" i="14"/>
  <c r="C19" i="14"/>
  <c r="C20" i="14"/>
  <c r="C23" i="14"/>
  <c r="C24" i="14"/>
  <c r="C25" i="14"/>
  <c r="C26" i="14"/>
  <c r="D5" i="14"/>
  <c r="D6" i="14"/>
  <c r="D7" i="14"/>
  <c r="D8" i="14"/>
  <c r="D44" i="14"/>
  <c r="D77" i="14" s="1"/>
  <c r="D43" i="14"/>
  <c r="D80" i="14" s="1"/>
  <c r="D11" i="14"/>
  <c r="D12" i="14"/>
  <c r="D85" i="14" s="1"/>
  <c r="D13" i="14"/>
  <c r="D14" i="14"/>
  <c r="D86" i="14" s="1"/>
  <c r="D17" i="14"/>
  <c r="D18" i="14"/>
  <c r="D19" i="14"/>
  <c r="D20" i="14"/>
  <c r="D23" i="14"/>
  <c r="D24" i="14"/>
  <c r="D25" i="14"/>
  <c r="D26" i="14"/>
  <c r="F3" i="6"/>
  <c r="R3" i="6" s="1"/>
  <c r="F4" i="6"/>
  <c r="R4" i="6" s="1"/>
  <c r="F5" i="6"/>
  <c r="R5" i="6" s="1"/>
  <c r="F6" i="6"/>
  <c r="R6" i="6" s="1"/>
  <c r="F7" i="6"/>
  <c r="U7" i="6" s="1"/>
  <c r="S3" i="6"/>
  <c r="S5" i="6"/>
  <c r="T3" i="6"/>
  <c r="T4" i="6"/>
  <c r="T6" i="6"/>
  <c r="T7" i="6"/>
  <c r="U3" i="6"/>
  <c r="U4" i="6"/>
  <c r="U5" i="6"/>
  <c r="U6" i="6"/>
  <c r="V3" i="6"/>
  <c r="V4" i="6"/>
  <c r="V5" i="6"/>
  <c r="V6" i="6"/>
  <c r="V7" i="6"/>
  <c r="W3" i="6"/>
  <c r="W5" i="6"/>
  <c r="W6" i="6"/>
  <c r="W7" i="6"/>
  <c r="E5" i="14"/>
  <c r="E6" i="14"/>
  <c r="E7" i="14"/>
  <c r="E8" i="14"/>
  <c r="H11" i="8"/>
  <c r="H13" i="8"/>
  <c r="H14" i="8"/>
  <c r="H15" i="8"/>
  <c r="H2" i="8"/>
  <c r="H3" i="8"/>
  <c r="H4" i="8"/>
  <c r="H5" i="8"/>
  <c r="H6" i="8"/>
  <c r="H7" i="8"/>
  <c r="H8" i="8"/>
  <c r="H9" i="8"/>
  <c r="H10" i="8"/>
  <c r="H12" i="8"/>
  <c r="H17" i="8"/>
  <c r="H18" i="8"/>
  <c r="H19" i="8"/>
  <c r="H20" i="8"/>
  <c r="H21" i="8"/>
  <c r="H22" i="8"/>
  <c r="F44" i="14" s="1"/>
  <c r="F77" i="14" s="1"/>
  <c r="H23" i="8"/>
  <c r="E43" i="14"/>
  <c r="E80" i="14" s="1"/>
  <c r="E11" i="14"/>
  <c r="E12" i="14"/>
  <c r="E85" i="14" s="1"/>
  <c r="E13" i="14"/>
  <c r="E14" i="14"/>
  <c r="E86" i="14" s="1"/>
  <c r="E17" i="14"/>
  <c r="E18" i="14"/>
  <c r="E19" i="14"/>
  <c r="E20" i="14"/>
  <c r="E23" i="14"/>
  <c r="E24" i="14"/>
  <c r="E25" i="14"/>
  <c r="E26" i="14"/>
  <c r="F5" i="14"/>
  <c r="F6" i="14"/>
  <c r="F7" i="14"/>
  <c r="F8" i="14"/>
  <c r="F43" i="14"/>
  <c r="F80" i="14" s="1"/>
  <c r="F11" i="14"/>
  <c r="F12" i="14"/>
  <c r="F85" i="14" s="1"/>
  <c r="F13" i="14"/>
  <c r="F14" i="14"/>
  <c r="F17" i="14"/>
  <c r="F18" i="14"/>
  <c r="F19" i="14"/>
  <c r="F20" i="14"/>
  <c r="F23" i="14"/>
  <c r="F24" i="14"/>
  <c r="F25" i="14"/>
  <c r="F26" i="14"/>
  <c r="G5" i="14"/>
  <c r="G6" i="14"/>
  <c r="G7" i="14"/>
  <c r="G8" i="14"/>
  <c r="G43" i="14"/>
  <c r="G80" i="14" s="1"/>
  <c r="G11" i="14"/>
  <c r="G12" i="14"/>
  <c r="G85" i="14" s="1"/>
  <c r="G13" i="14"/>
  <c r="G14" i="14"/>
  <c r="G86" i="14" s="1"/>
  <c r="G17" i="14"/>
  <c r="G18" i="14"/>
  <c r="G19" i="14"/>
  <c r="G20" i="14"/>
  <c r="G23" i="14"/>
  <c r="G24" i="14"/>
  <c r="G25" i="14"/>
  <c r="G26" i="14"/>
  <c r="B5" i="14"/>
  <c r="B6" i="14"/>
  <c r="B7" i="14"/>
  <c r="B8" i="14"/>
  <c r="B44" i="14"/>
  <c r="B77" i="14" s="1"/>
  <c r="B43" i="14"/>
  <c r="B80" i="14" s="1"/>
  <c r="B11" i="14"/>
  <c r="B12" i="14"/>
  <c r="B85" i="14" s="1"/>
  <c r="B13" i="14"/>
  <c r="B14" i="14"/>
  <c r="B86" i="14" s="1"/>
  <c r="B17" i="14"/>
  <c r="B18" i="14"/>
  <c r="B19" i="14"/>
  <c r="B20" i="14"/>
  <c r="B23" i="14"/>
  <c r="B24" i="14"/>
  <c r="B25" i="14"/>
  <c r="B26" i="14"/>
  <c r="B29" i="14"/>
  <c r="B30" i="14"/>
  <c r="B31" i="14"/>
  <c r="B32" i="14"/>
  <c r="C29" i="14"/>
  <c r="C30" i="14"/>
  <c r="C31" i="14"/>
  <c r="C32" i="14"/>
  <c r="D29" i="14"/>
  <c r="D30" i="14"/>
  <c r="D31" i="14"/>
  <c r="D32" i="14"/>
  <c r="E29" i="14"/>
  <c r="E30" i="14"/>
  <c r="E31" i="14"/>
  <c r="E32" i="14"/>
  <c r="F29" i="14"/>
  <c r="F30" i="14"/>
  <c r="F31" i="14"/>
  <c r="F32" i="14"/>
  <c r="G29" i="14"/>
  <c r="G30" i="14"/>
  <c r="G31" i="14"/>
  <c r="G32" i="14"/>
  <c r="N2" i="1"/>
  <c r="N3" i="1"/>
  <c r="N4" i="1"/>
  <c r="N5" i="1"/>
  <c r="D31" i="4" s="1"/>
  <c r="N6" i="1"/>
  <c r="N7" i="1"/>
  <c r="N8" i="1"/>
  <c r="D30" i="4" s="1"/>
  <c r="N9" i="1"/>
  <c r="N10" i="1"/>
  <c r="N11" i="1"/>
  <c r="B8" i="4" s="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D16" i="4" s="1"/>
  <c r="N56" i="1"/>
  <c r="D18" i="4" s="1"/>
  <c r="N57" i="1"/>
  <c r="N58" i="1"/>
  <c r="D19" i="4" s="1"/>
  <c r="N59" i="1"/>
  <c r="D20" i="4" s="1"/>
  <c r="N60" i="1"/>
  <c r="N61" i="1"/>
  <c r="N62" i="1"/>
  <c r="N63" i="1"/>
  <c r="N64" i="1"/>
  <c r="N65" i="1"/>
  <c r="N66" i="1"/>
  <c r="N67" i="1"/>
  <c r="N68" i="1"/>
  <c r="N69" i="1"/>
  <c r="N70" i="1"/>
  <c r="N71" i="1"/>
  <c r="N72" i="1"/>
  <c r="N73" i="1"/>
  <c r="N74" i="1"/>
  <c r="N75" i="1"/>
  <c r="N76" i="1"/>
  <c r="N77" i="1"/>
  <c r="N78" i="1"/>
  <c r="N79" i="1"/>
  <c r="H9" i="4" s="1"/>
  <c r="N80" i="1"/>
  <c r="N81" i="1"/>
  <c r="N82" i="1"/>
  <c r="B4" i="4" s="1"/>
  <c r="N83" i="1"/>
  <c r="B5" i="4" s="1"/>
  <c r="N84" i="1"/>
  <c r="N85" i="1"/>
  <c r="N86" i="1"/>
  <c r="D25" i="4" s="1"/>
  <c r="N87" i="1"/>
  <c r="N88" i="1"/>
  <c r="N89" i="1"/>
  <c r="N90" i="1"/>
  <c r="N91" i="1"/>
  <c r="N92" i="1"/>
  <c r="N93" i="1"/>
  <c r="N94" i="1"/>
  <c r="D28" i="4" s="1"/>
  <c r="N95" i="1"/>
  <c r="B6" i="4" s="1"/>
  <c r="N96" i="1"/>
  <c r="N97" i="1"/>
  <c r="H6" i="4" s="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B13" i="4" s="1"/>
  <c r="N136" i="1"/>
  <c r="N137" i="1"/>
  <c r="N138" i="1"/>
  <c r="N139" i="1"/>
  <c r="N140" i="1"/>
  <c r="N141" i="1"/>
  <c r="N142" i="1"/>
  <c r="H4" i="4" s="1"/>
  <c r="N143" i="1"/>
  <c r="N144" i="1"/>
  <c r="N145" i="1"/>
  <c r="N146" i="1"/>
  <c r="D4" i="4" s="1"/>
  <c r="N147" i="1"/>
  <c r="N148" i="1"/>
  <c r="N149" i="1"/>
  <c r="N150" i="1"/>
  <c r="N151" i="1"/>
  <c r="N152" i="1"/>
  <c r="N153" i="1"/>
  <c r="N154" i="1"/>
  <c r="N155" i="1"/>
  <c r="N156" i="1"/>
  <c r="N157" i="1"/>
  <c r="N158" i="1"/>
  <c r="N159" i="1"/>
  <c r="N160" i="1"/>
  <c r="N161" i="1"/>
  <c r="N162" i="1"/>
  <c r="N163" i="1"/>
  <c r="N164" i="1"/>
  <c r="N165" i="1"/>
  <c r="N166" i="1"/>
  <c r="N167" i="1"/>
  <c r="H7" i="4" s="1"/>
  <c r="N168" i="1"/>
  <c r="N169" i="1"/>
  <c r="N170" i="1"/>
  <c r="N171" i="1"/>
  <c r="N172" i="1"/>
  <c r="N173" i="1"/>
  <c r="N174" i="1"/>
  <c r="N175" i="1"/>
  <c r="N176" i="1"/>
  <c r="N177" i="1"/>
  <c r="N178" i="1"/>
  <c r="N179" i="1"/>
  <c r="N180" i="1"/>
  <c r="N181" i="1"/>
  <c r="N182" i="1"/>
  <c r="N183" i="1"/>
  <c r="N184" i="1"/>
  <c r="N185" i="1"/>
  <c r="N186" i="1"/>
  <c r="N187" i="1"/>
  <c r="B3" i="4" s="1"/>
  <c r="N188" i="1"/>
  <c r="N189" i="1"/>
  <c r="N190" i="1"/>
  <c r="D21" i="4" s="1"/>
  <c r="N191" i="1"/>
  <c r="D22" i="4" s="1"/>
  <c r="N192" i="1"/>
  <c r="D23" i="4" s="1"/>
  <c r="N193" i="1"/>
  <c r="O13" i="4" s="1"/>
  <c r="N194" i="1"/>
  <c r="N195" i="1"/>
  <c r="M2" i="5"/>
  <c r="M3" i="5"/>
  <c r="M4" i="5"/>
  <c r="M5" i="5"/>
  <c r="M6" i="5"/>
  <c r="M7" i="5"/>
  <c r="M9" i="5"/>
  <c r="M10" i="5"/>
  <c r="M11" i="5"/>
  <c r="M12" i="5"/>
  <c r="J13" i="4" s="1"/>
  <c r="M13" i="5"/>
  <c r="M14" i="5"/>
  <c r="M15" i="5"/>
  <c r="M16" i="5"/>
  <c r="M17" i="5"/>
  <c r="M18" i="5"/>
  <c r="M19" i="5"/>
  <c r="M20" i="5"/>
  <c r="M21" i="5"/>
  <c r="M22" i="5"/>
  <c r="M23" i="5"/>
  <c r="M24" i="5"/>
  <c r="M25" i="5"/>
  <c r="M26" i="5"/>
  <c r="M27" i="5"/>
  <c r="J20" i="4" s="1"/>
  <c r="M28" i="5"/>
  <c r="M29" i="5"/>
  <c r="J21" i="4" s="1"/>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3" i="5"/>
  <c r="J5" i="4" s="1"/>
  <c r="M84" i="5"/>
  <c r="M85" i="5"/>
  <c r="M86" i="5"/>
  <c r="M87" i="5"/>
  <c r="M88" i="5"/>
  <c r="M89" i="5"/>
  <c r="M91" i="5"/>
  <c r="J7" i="4" s="1"/>
  <c r="M94" i="5"/>
  <c r="M95" i="5"/>
  <c r="M96" i="5"/>
  <c r="M97" i="5"/>
  <c r="M99" i="5"/>
  <c r="M100" i="5"/>
  <c r="M101" i="5"/>
  <c r="M103" i="5"/>
  <c r="M104" i="5"/>
  <c r="M106" i="5"/>
  <c r="M107" i="5"/>
  <c r="M108" i="5"/>
  <c r="J14" i="13"/>
  <c r="J16" i="13"/>
  <c r="J19" i="13"/>
  <c r="J20" i="13"/>
  <c r="J2" i="13"/>
  <c r="J3" i="13"/>
  <c r="J4" i="13"/>
  <c r="J5" i="13"/>
  <c r="J6" i="13"/>
  <c r="J7" i="13"/>
  <c r="J8" i="13"/>
  <c r="J9" i="13"/>
  <c r="J10" i="13"/>
  <c r="J11" i="13"/>
  <c r="J12" i="13"/>
  <c r="J13" i="13"/>
  <c r="J15" i="13"/>
  <c r="J17" i="13"/>
  <c r="J18"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N24" i="10"/>
  <c r="N25" i="10"/>
  <c r="N26" i="10"/>
  <c r="F11" i="4" s="1"/>
  <c r="N28" i="10"/>
  <c r="F13" i="4" s="1"/>
  <c r="N2" i="10"/>
  <c r="N3" i="10"/>
  <c r="N4" i="10"/>
  <c r="F19" i="4" s="1"/>
  <c r="N5" i="10"/>
  <c r="F20" i="4" s="1"/>
  <c r="N6" i="10"/>
  <c r="N7" i="10"/>
  <c r="F21" i="4" s="1"/>
  <c r="N8" i="10"/>
  <c r="N9" i="10"/>
  <c r="N10" i="10"/>
  <c r="N11" i="10"/>
  <c r="N12" i="10"/>
  <c r="N13" i="10"/>
  <c r="N14" i="10"/>
  <c r="N15" i="10"/>
  <c r="N16" i="10"/>
  <c r="F3" i="4" s="1"/>
  <c r="N17" i="10"/>
  <c r="F4" i="4" s="1"/>
  <c r="N18" i="10"/>
  <c r="N19" i="10"/>
  <c r="N20" i="10"/>
  <c r="N21" i="10"/>
  <c r="P3" i="10" s="1"/>
  <c r="N23" i="10"/>
  <c r="N27" i="10"/>
  <c r="F12" i="4" s="1"/>
  <c r="N29" i="10"/>
  <c r="N30" i="10"/>
  <c r="F14" i="4" s="1"/>
  <c r="N31" i="10"/>
  <c r="F15" i="4" s="1"/>
  <c r="N32" i="10"/>
  <c r="F16" i="4" s="1"/>
  <c r="N33" i="10"/>
  <c r="N34" i="10"/>
  <c r="K231" i="2"/>
  <c r="K237" i="2"/>
  <c r="K238" i="2"/>
  <c r="I7" i="3"/>
  <c r="I8" i="3"/>
  <c r="K6" i="2"/>
  <c r="K18" i="2"/>
  <c r="K19" i="2"/>
  <c r="K20" i="2"/>
  <c r="K7" i="2"/>
  <c r="K8" i="2"/>
  <c r="N3" i="2" s="1"/>
  <c r="K9" i="2"/>
  <c r="M3" i="2" s="1"/>
  <c r="K10" i="2"/>
  <c r="K11" i="2"/>
  <c r="K12" i="2"/>
  <c r="K13" i="2"/>
  <c r="K14" i="2"/>
  <c r="K15" i="2"/>
  <c r="K16" i="2"/>
  <c r="K17"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2" i="2"/>
  <c r="K233" i="2"/>
  <c r="K234" i="2"/>
  <c r="K235" i="2"/>
  <c r="K236" i="2"/>
  <c r="I2" i="3"/>
  <c r="K3" i="3" s="1"/>
  <c r="I4" i="3"/>
  <c r="I5" i="3"/>
  <c r="I6" i="3"/>
  <c r="D78" i="14"/>
  <c r="B78" i="14"/>
  <c r="D81" i="14"/>
  <c r="B81" i="14"/>
  <c r="C78" i="14"/>
  <c r="G28" i="14"/>
  <c r="F28" i="14"/>
  <c r="E28" i="14"/>
  <c r="D28" i="14"/>
  <c r="B22" i="14"/>
  <c r="B16" i="14"/>
  <c r="G10" i="14"/>
  <c r="I59" i="13"/>
  <c r="H59" i="13"/>
  <c r="G59" i="13"/>
  <c r="F59" i="13"/>
  <c r="B1" i="12"/>
  <c r="F30" i="12" s="1"/>
  <c r="I3" i="11"/>
  <c r="E7" i="12" s="1"/>
  <c r="J3" i="11"/>
  <c r="E9" i="12" s="1"/>
  <c r="K3" i="11"/>
  <c r="E10" i="12" s="1"/>
  <c r="H3" i="11"/>
  <c r="E6" i="12" s="1"/>
  <c r="F6" i="12" s="1"/>
  <c r="C3" i="11"/>
  <c r="C7" i="12" s="1"/>
  <c r="D3" i="11"/>
  <c r="C9" i="12" s="1"/>
  <c r="E3" i="11"/>
  <c r="C10" i="12" s="1"/>
  <c r="B3" i="11"/>
  <c r="C6" i="12" s="1"/>
  <c r="D6" i="12" s="1"/>
  <c r="I6" i="11"/>
  <c r="E30" i="12" s="1"/>
  <c r="J6" i="11"/>
  <c r="E31" i="12"/>
  <c r="K6" i="11"/>
  <c r="E32" i="12" s="1"/>
  <c r="F32" i="12" s="1"/>
  <c r="H6" i="11"/>
  <c r="E29" i="12" s="1"/>
  <c r="C6" i="11"/>
  <c r="C30" i="12" s="1"/>
  <c r="D6" i="11"/>
  <c r="C31" i="12" s="1"/>
  <c r="E6" i="11"/>
  <c r="C32" i="12" s="1"/>
  <c r="D32" i="12" s="1"/>
  <c r="B6" i="11"/>
  <c r="C29" i="12"/>
  <c r="I5" i="11"/>
  <c r="E23" i="12" s="1"/>
  <c r="F23" i="12" s="1"/>
  <c r="J5" i="11"/>
  <c r="E25" i="12" s="1"/>
  <c r="F25" i="12" s="1"/>
  <c r="K5" i="11"/>
  <c r="E26" i="12"/>
  <c r="H5" i="11"/>
  <c r="E21" i="12" s="1"/>
  <c r="C5" i="11"/>
  <c r="C23" i="12" s="1"/>
  <c r="D23" i="12" s="1"/>
  <c r="D5" i="11"/>
  <c r="C25" i="12"/>
  <c r="E5" i="11"/>
  <c r="C26" i="12"/>
  <c r="B5" i="11"/>
  <c r="I4" i="11"/>
  <c r="E15" i="12" s="1"/>
  <c r="J4" i="11"/>
  <c r="E17" i="12" s="1"/>
  <c r="K4" i="11"/>
  <c r="E18" i="12" s="1"/>
  <c r="F18" i="12" s="1"/>
  <c r="H4" i="11"/>
  <c r="E13" i="12" s="1"/>
  <c r="E4" i="11"/>
  <c r="C18" i="12" s="1"/>
  <c r="D4" i="11"/>
  <c r="C17" i="12" s="1"/>
  <c r="C4" i="11"/>
  <c r="C15" i="12" s="1"/>
  <c r="D15" i="12" s="1"/>
  <c r="B4" i="11"/>
  <c r="C14" i="12" s="1"/>
  <c r="F18" i="6"/>
  <c r="T18" i="6" s="1"/>
  <c r="F17" i="6"/>
  <c r="V17" i="6" s="1"/>
  <c r="F19" i="6"/>
  <c r="S19" i="6" s="1"/>
  <c r="F16" i="6"/>
  <c r="S16" i="6" s="1"/>
  <c r="F15" i="6"/>
  <c r="T15" i="6" s="1"/>
  <c r="D26" i="12"/>
  <c r="T16" i="6"/>
  <c r="U18" i="6"/>
  <c r="S15" i="6"/>
  <c r="V16" i="6"/>
  <c r="R17" i="6"/>
  <c r="E14" i="12"/>
  <c r="C24" i="12"/>
  <c r="F22" i="4"/>
  <c r="F5" i="4"/>
  <c r="F6" i="4"/>
  <c r="F7" i="4"/>
  <c r="I3" i="3"/>
  <c r="H10" i="4"/>
  <c r="O3" i="6"/>
  <c r="O4" i="6"/>
  <c r="O6" i="6"/>
  <c r="O7" i="6"/>
  <c r="O5" i="6"/>
  <c r="F9" i="4"/>
  <c r="F17" i="4"/>
  <c r="J6" i="4"/>
  <c r="J8" i="4"/>
  <c r="J9" i="4"/>
  <c r="J12" i="4"/>
  <c r="D13" i="4"/>
  <c r="D14" i="4"/>
  <c r="B10" i="4"/>
  <c r="O5" i="4"/>
  <c r="O8" i="4"/>
  <c r="O14" i="4"/>
  <c r="F78" i="14"/>
  <c r="E16" i="14"/>
  <c r="E22" i="14"/>
  <c r="C22" i="14"/>
  <c r="D22" i="14"/>
  <c r="G22" i="14"/>
  <c r="D15" i="4"/>
  <c r="F23" i="4"/>
  <c r="F6" i="11"/>
  <c r="F5" i="11"/>
  <c r="H3" i="4"/>
  <c r="B12" i="4"/>
  <c r="D7" i="4"/>
  <c r="D27" i="4"/>
  <c r="D10" i="4"/>
  <c r="D8" i="4"/>
  <c r="D26" i="4"/>
  <c r="D24" i="4"/>
  <c r="F24" i="4"/>
  <c r="F25" i="4"/>
  <c r="G6" i="11" l="1"/>
  <c r="V15" i="6"/>
  <c r="D17" i="12"/>
  <c r="F21" i="12"/>
  <c r="D10" i="12"/>
  <c r="L5" i="11"/>
  <c r="M5" i="11" s="1"/>
  <c r="L6" i="11"/>
  <c r="F14" i="12"/>
  <c r="U17" i="6"/>
  <c r="W15" i="6"/>
  <c r="R15" i="6"/>
  <c r="D14" i="12"/>
  <c r="D18" i="12"/>
  <c r="F15" i="12"/>
  <c r="D25" i="12"/>
  <c r="F26" i="12"/>
  <c r="D29" i="12"/>
  <c r="D30" i="12"/>
  <c r="D9" i="12"/>
  <c r="F9" i="12"/>
  <c r="S7" i="6"/>
  <c r="D24" i="12"/>
  <c r="F17" i="12"/>
  <c r="D31" i="12"/>
  <c r="F31" i="12"/>
  <c r="F10" i="12"/>
  <c r="B11" i="4"/>
  <c r="T17" i="6"/>
  <c r="W16" i="6"/>
  <c r="R16" i="6"/>
  <c r="U15" i="6"/>
  <c r="S17" i="6"/>
  <c r="D7" i="12"/>
  <c r="F7" i="12"/>
  <c r="W4" i="6"/>
  <c r="C13" i="12"/>
  <c r="D13" i="12" s="1"/>
  <c r="R18" i="6"/>
  <c r="C33" i="12"/>
  <c r="F16" i="14"/>
  <c r="F21" i="14" s="1"/>
  <c r="C16" i="14"/>
  <c r="J4" i="4"/>
  <c r="G44" i="14"/>
  <c r="G77" i="14" s="1"/>
  <c r="W9" i="6"/>
  <c r="T5" i="6"/>
  <c r="S6" i="6"/>
  <c r="R7" i="6"/>
  <c r="R9" i="6" s="1"/>
  <c r="W17" i="6"/>
  <c r="S18" i="6"/>
  <c r="S21" i="6" s="1"/>
  <c r="V9" i="6"/>
  <c r="F34" i="14" s="1"/>
  <c r="T9" i="6"/>
  <c r="S4" i="6"/>
  <c r="G5" i="11"/>
  <c r="B28" i="14"/>
  <c r="B33" i="14" s="1"/>
  <c r="B9" i="4"/>
  <c r="O7" i="4"/>
  <c r="H25" i="8"/>
  <c r="E44" i="14"/>
  <c r="E38" i="14" s="1"/>
  <c r="S9" i="6"/>
  <c r="D12" i="4"/>
  <c r="D3" i="4"/>
  <c r="F10" i="14"/>
  <c r="F15" i="14" s="1"/>
  <c r="G27" i="14"/>
  <c r="E33" i="14"/>
  <c r="E27" i="14"/>
  <c r="E60" i="14"/>
  <c r="F90" i="14"/>
  <c r="B95" i="14"/>
  <c r="D94" i="14"/>
  <c r="E95" i="14"/>
  <c r="D60" i="14"/>
  <c r="C21" i="14"/>
  <c r="C95" i="14"/>
  <c r="G89" i="14"/>
  <c r="G95" i="14"/>
  <c r="C89" i="14"/>
  <c r="C27" i="14"/>
  <c r="D27" i="14"/>
  <c r="G33" i="14"/>
  <c r="G60" i="14"/>
  <c r="B27" i="14"/>
  <c r="B89" i="14"/>
  <c r="F95" i="14"/>
  <c r="D33" i="14"/>
  <c r="J17" i="4"/>
  <c r="J18" i="4"/>
  <c r="C8" i="12"/>
  <c r="D8" i="12" s="1"/>
  <c r="J15" i="4"/>
  <c r="F45" i="14"/>
  <c r="F83" i="14" s="1"/>
  <c r="F84" i="14"/>
  <c r="F86" i="14"/>
  <c r="C10" i="14"/>
  <c r="C15" i="14" s="1"/>
  <c r="G15" i="14"/>
  <c r="C84" i="14"/>
  <c r="E84" i="14"/>
  <c r="C90" i="14"/>
  <c r="E21" i="14"/>
  <c r="F26" i="4"/>
  <c r="F10" i="4"/>
  <c r="F18" i="4"/>
  <c r="B90" i="14"/>
  <c r="G16" i="14"/>
  <c r="G21" i="14" s="1"/>
  <c r="D16" i="14"/>
  <c r="L4" i="11"/>
  <c r="G90" i="14"/>
  <c r="E90" i="14"/>
  <c r="D90" i="14"/>
  <c r="E16" i="12"/>
  <c r="F16" i="12" s="1"/>
  <c r="E89" i="14"/>
  <c r="D89" i="14"/>
  <c r="F8" i="4"/>
  <c r="O12" i="4"/>
  <c r="B7" i="4"/>
  <c r="O11" i="4"/>
  <c r="D9" i="4"/>
  <c r="D11" i="4"/>
  <c r="D5" i="4"/>
  <c r="O16" i="4"/>
  <c r="P3" i="5"/>
  <c r="J23" i="4"/>
  <c r="J16" i="4"/>
  <c r="O3" i="5"/>
  <c r="J14" i="4"/>
  <c r="E81" i="14"/>
  <c r="J19" i="4"/>
  <c r="D6" i="4"/>
  <c r="D32" i="4"/>
  <c r="O6" i="4"/>
  <c r="D74" i="14"/>
  <c r="O15" i="4"/>
  <c r="D17" i="4"/>
  <c r="B14" i="4"/>
  <c r="L3" i="11"/>
  <c r="G75" i="14"/>
  <c r="O10" i="4"/>
  <c r="O4" i="4"/>
  <c r="D29" i="4"/>
  <c r="P3" i="1"/>
  <c r="E74" i="14"/>
  <c r="H8" i="4"/>
  <c r="F4" i="14"/>
  <c r="F9" i="14" s="1"/>
  <c r="B38" i="14"/>
  <c r="B74" i="14"/>
  <c r="J3" i="4"/>
  <c r="C81" i="14"/>
  <c r="J10" i="4"/>
  <c r="E5" i="12"/>
  <c r="E8" i="12"/>
  <c r="F8" i="12" s="1"/>
  <c r="F81" i="14"/>
  <c r="J24" i="4"/>
  <c r="G74" i="14"/>
  <c r="C74" i="14"/>
  <c r="C5" i="12"/>
  <c r="D5" i="12" s="1"/>
  <c r="F74" i="14"/>
  <c r="J11" i="4"/>
  <c r="H5" i="4"/>
  <c r="O9" i="4"/>
  <c r="Q3" i="1"/>
  <c r="B73" i="14"/>
  <c r="B75" i="14"/>
  <c r="B72" i="14"/>
  <c r="F38" i="14"/>
  <c r="F72" i="14"/>
  <c r="F73" i="14"/>
  <c r="F75" i="14"/>
  <c r="C21" i="12"/>
  <c r="C22" i="12"/>
  <c r="D22" i="12" s="1"/>
  <c r="D34" i="14"/>
  <c r="E33" i="12"/>
  <c r="D10" i="14"/>
  <c r="D15" i="14" s="1"/>
  <c r="B10" i="14"/>
  <c r="G84" i="14"/>
  <c r="G45" i="14"/>
  <c r="G83" i="14" s="1"/>
  <c r="E45" i="14"/>
  <c r="E83" i="14" s="1"/>
  <c r="U9" i="6"/>
  <c r="C55" i="14"/>
  <c r="C93" i="14" s="1"/>
  <c r="C94" i="14"/>
  <c r="J22" i="4"/>
  <c r="D33" i="4"/>
  <c r="F60" i="14"/>
  <c r="B55" i="14"/>
  <c r="B94" i="14"/>
  <c r="D75" i="14"/>
  <c r="D72" i="14"/>
  <c r="D73" i="14"/>
  <c r="D38" i="14"/>
  <c r="F29" i="12"/>
  <c r="F13" i="12"/>
  <c r="E19" i="12"/>
  <c r="F50" i="14"/>
  <c r="F89" i="14"/>
  <c r="Q3" i="10"/>
  <c r="M4" i="11" s="1"/>
  <c r="I80" i="14"/>
  <c r="F94" i="14"/>
  <c r="F55" i="14"/>
  <c r="G78" i="14"/>
  <c r="E75" i="14"/>
  <c r="E72" i="14"/>
  <c r="E73" i="14"/>
  <c r="F3" i="11"/>
  <c r="C60" i="14"/>
  <c r="B45" i="14"/>
  <c r="B84" i="14"/>
  <c r="G73" i="14"/>
  <c r="E55" i="14"/>
  <c r="E94" i="14"/>
  <c r="G34" i="14"/>
  <c r="C45" i="14"/>
  <c r="C83" i="14" s="1"/>
  <c r="C38" i="14"/>
  <c r="C73" i="14"/>
  <c r="C75" i="14"/>
  <c r="C72" i="14"/>
  <c r="D84" i="14"/>
  <c r="E24" i="12"/>
  <c r="F24" i="12" s="1"/>
  <c r="U19" i="6"/>
  <c r="R19" i="6"/>
  <c r="E10" i="14"/>
  <c r="E15" i="14" s="1"/>
  <c r="F4" i="11"/>
  <c r="G4" i="11" s="1"/>
  <c r="J59" i="13"/>
  <c r="B50" i="14"/>
  <c r="G94" i="14"/>
  <c r="D95" i="14"/>
  <c r="D45" i="14"/>
  <c r="D83" i="14" s="1"/>
  <c r="C50" i="14"/>
  <c r="L3" i="3"/>
  <c r="G38" i="14"/>
  <c r="C28" i="14"/>
  <c r="W18" i="6"/>
  <c r="V18" i="6"/>
  <c r="U16" i="6"/>
  <c r="G55" i="14"/>
  <c r="G50" i="14"/>
  <c r="G72" i="14"/>
  <c r="C4" i="14"/>
  <c r="B15" i="4"/>
  <c r="G4" i="14"/>
  <c r="E22" i="12"/>
  <c r="W19" i="6"/>
  <c r="F33" i="14"/>
  <c r="D4" i="14"/>
  <c r="B21" i="14"/>
  <c r="G81" i="14"/>
  <c r="B60" i="14"/>
  <c r="T19" i="6"/>
  <c r="T21" i="6" s="1"/>
  <c r="V19" i="6"/>
  <c r="C16" i="12"/>
  <c r="B4" i="14"/>
  <c r="E4" i="14"/>
  <c r="E50" i="14"/>
  <c r="D55" i="14"/>
  <c r="D50" i="14"/>
  <c r="F22" i="14"/>
  <c r="F27" i="14" s="1"/>
  <c r="U21" i="6" l="1"/>
  <c r="M6" i="11"/>
  <c r="R21" i="6"/>
  <c r="Q26" i="6" s="1"/>
  <c r="E7" i="11" s="1"/>
  <c r="F7" i="11" s="1"/>
  <c r="F8" i="11" s="1"/>
  <c r="R26" i="6"/>
  <c r="L7" i="11" s="1"/>
  <c r="L8" i="11" s="1"/>
  <c r="B34" i="14"/>
  <c r="V21" i="6"/>
  <c r="I77" i="14"/>
  <c r="C34" i="14"/>
  <c r="E77" i="14"/>
  <c r="E78" i="14"/>
  <c r="I16" i="14"/>
  <c r="J16" i="14" s="1"/>
  <c r="M3" i="11"/>
  <c r="G67" i="14"/>
  <c r="D21" i="14"/>
  <c r="C11" i="12"/>
  <c r="F5" i="12"/>
  <c r="E11" i="12"/>
  <c r="I28" i="14"/>
  <c r="J28" i="14" s="1"/>
  <c r="C33" i="14"/>
  <c r="D93" i="14"/>
  <c r="D96" i="14"/>
  <c r="G9" i="14"/>
  <c r="G35" i="14"/>
  <c r="W21" i="6"/>
  <c r="B91" i="14"/>
  <c r="B88" i="14"/>
  <c r="I50" i="14"/>
  <c r="F93" i="14"/>
  <c r="F96" i="14"/>
  <c r="D67" i="14"/>
  <c r="C9" i="14"/>
  <c r="I10" i="14"/>
  <c r="J10" i="14" s="1"/>
  <c r="B15" i="14"/>
  <c r="E88" i="14"/>
  <c r="E91" i="14"/>
  <c r="I4" i="14"/>
  <c r="J4" i="14" s="1"/>
  <c r="B9" i="14"/>
  <c r="B35" i="14"/>
  <c r="F88" i="14"/>
  <c r="F91" i="14"/>
  <c r="G3" i="11"/>
  <c r="F35" i="14"/>
  <c r="I38" i="14"/>
  <c r="C67" i="14"/>
  <c r="E93" i="14"/>
  <c r="E96" i="14"/>
  <c r="D9" i="14"/>
  <c r="D35" i="14"/>
  <c r="G91" i="14"/>
  <c r="G88" i="14"/>
  <c r="C91" i="14"/>
  <c r="C88" i="14"/>
  <c r="C108" i="14" s="1"/>
  <c r="F67" i="14"/>
  <c r="E9" i="14"/>
  <c r="D16" i="12"/>
  <c r="C19" i="12"/>
  <c r="E34" i="14"/>
  <c r="E67" i="14" s="1"/>
  <c r="I72" i="14"/>
  <c r="G96" i="14"/>
  <c r="G93" i="14"/>
  <c r="B93" i="14"/>
  <c r="B96" i="14"/>
  <c r="I55" i="14"/>
  <c r="D88" i="14"/>
  <c r="D91" i="14"/>
  <c r="B99" i="14"/>
  <c r="C100" i="14"/>
  <c r="B98" i="14"/>
  <c r="I60" i="14"/>
  <c r="C101" i="14"/>
  <c r="F22" i="12"/>
  <c r="E27" i="12"/>
  <c r="E35" i="12"/>
  <c r="F35" i="12" s="1"/>
  <c r="I45" i="14"/>
  <c r="B83" i="14"/>
  <c r="I83" i="14" s="1"/>
  <c r="B67" i="14"/>
  <c r="D21" i="12"/>
  <c r="C27" i="12"/>
  <c r="I22" i="14"/>
  <c r="J22" i="14" s="1"/>
  <c r="K7" i="11" l="1"/>
  <c r="M7" i="11"/>
  <c r="C35" i="14"/>
  <c r="G106" i="14"/>
  <c r="F108" i="14"/>
  <c r="C105" i="14"/>
  <c r="B105" i="14"/>
  <c r="E105" i="14"/>
  <c r="C106" i="14"/>
  <c r="E108" i="14"/>
  <c r="E106" i="14"/>
  <c r="I67" i="14"/>
  <c r="I34" i="14"/>
  <c r="J34" i="14" s="1"/>
  <c r="F105" i="14"/>
  <c r="G108" i="14"/>
  <c r="I88" i="14"/>
  <c r="D103" i="14"/>
  <c r="G104" i="14"/>
  <c r="G105" i="14" s="1"/>
  <c r="I66" i="14"/>
  <c r="I98" i="14"/>
  <c r="B106" i="14"/>
  <c r="I93" i="14"/>
  <c r="F106" i="14"/>
  <c r="C35" i="12"/>
  <c r="D35" i="12" s="1"/>
  <c r="G7" i="11"/>
  <c r="B108" i="14"/>
  <c r="E35" i="14"/>
  <c r="I35" i="14" s="1"/>
  <c r="G107" i="14" l="1"/>
  <c r="C107" i="14"/>
  <c r="E107" i="14"/>
  <c r="B107" i="14"/>
  <c r="F107" i="14"/>
  <c r="D106" i="14"/>
  <c r="I103" i="14"/>
  <c r="D105" i="14"/>
  <c r="D108" i="14"/>
  <c r="D10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Peeter Smitt</author>
  </authors>
  <commentList>
    <comment ref="F21" authorId="0" shapeId="0" xr:uid="{00000000-0006-0000-0100-000001000000}">
      <text>
        <r>
          <rPr>
            <b/>
            <sz val="9"/>
            <color indexed="81"/>
            <rFont val="Tahoma"/>
            <family val="2"/>
            <charset val="186"/>
          </rPr>
          <t>Peeter Smitt:</t>
        </r>
        <r>
          <rPr>
            <sz val="9"/>
            <color indexed="81"/>
            <rFont val="Tahoma"/>
            <family val="2"/>
            <charset val="186"/>
          </rPr>
          <t xml:space="preserve">
Only OSS specifs development is included (identifing user over the counter and selecing the organization)
</t>
        </r>
      </text>
    </comment>
    <comment ref="F30" authorId="0" shapeId="0" xr:uid="{00000000-0006-0000-0100-000002000000}">
      <text>
        <r>
          <rPr>
            <b/>
            <sz val="9"/>
            <color indexed="81"/>
            <rFont val="Tahoma"/>
            <family val="2"/>
            <charset val="186"/>
          </rPr>
          <t>Peeter Smitt:</t>
        </r>
        <r>
          <rPr>
            <sz val="9"/>
            <color indexed="81"/>
            <rFont val="Tahoma"/>
            <family val="2"/>
            <charset val="186"/>
          </rPr>
          <t xml:space="preserve">
Only UI integration effort
</t>
        </r>
      </text>
    </comment>
    <comment ref="F44" authorId="0" shapeId="0" xr:uid="{00000000-0006-0000-0100-000003000000}">
      <text>
        <r>
          <rPr>
            <b/>
            <sz val="9"/>
            <color indexed="81"/>
            <rFont val="Tahoma"/>
            <family val="2"/>
            <charset val="186"/>
          </rPr>
          <t>Peeter Smitt:</t>
        </r>
        <r>
          <rPr>
            <sz val="9"/>
            <color indexed="81"/>
            <rFont val="Tahoma"/>
            <family val="2"/>
            <charset val="186"/>
          </rPr>
          <t xml:space="preserve">
Effort includes sign-offs and handover
</t>
        </r>
      </text>
    </comment>
    <comment ref="F64" authorId="0" shapeId="0" xr:uid="{00000000-0006-0000-0100-000004000000}">
      <text>
        <r>
          <rPr>
            <b/>
            <sz val="9"/>
            <color indexed="81"/>
            <rFont val="Tahoma"/>
            <family val="2"/>
            <charset val="186"/>
          </rPr>
          <t>Peeter Smitt:</t>
        </r>
        <r>
          <rPr>
            <sz val="9"/>
            <color indexed="81"/>
            <rFont val="Tahoma"/>
            <family val="2"/>
            <charset val="186"/>
          </rPr>
          <t xml:space="preserve">
Functional testing is include in task estimates. This is about stress tests and integration tests.</t>
        </r>
      </text>
    </comment>
    <comment ref="F74" authorId="0" shapeId="0" xr:uid="{00000000-0006-0000-0100-000005000000}">
      <text>
        <r>
          <rPr>
            <b/>
            <sz val="9"/>
            <color indexed="81"/>
            <rFont val="Tahoma"/>
            <family val="2"/>
            <charset val="186"/>
          </rPr>
          <t>Peeter Smitt:</t>
        </r>
        <r>
          <rPr>
            <sz val="9"/>
            <color indexed="81"/>
            <rFont val="Tahoma"/>
            <family val="2"/>
            <charset val="186"/>
          </rPr>
          <t xml:space="preserve">
Functional testing is included in task estimates
</t>
        </r>
      </text>
    </comment>
    <comment ref="F79" authorId="0" shapeId="0" xr:uid="{00000000-0006-0000-0100-000006000000}">
      <text>
        <r>
          <rPr>
            <b/>
            <sz val="9"/>
            <color indexed="81"/>
            <rFont val="Tahoma"/>
            <family val="2"/>
            <charset val="186"/>
          </rPr>
          <t>Peeter Smitt:</t>
        </r>
        <r>
          <rPr>
            <sz val="9"/>
            <color indexed="81"/>
            <rFont val="Tahoma"/>
            <family val="2"/>
            <charset val="186"/>
          </rPr>
          <t xml:space="preserve">
Development of framework to run test automatically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Peeter Smitt</author>
  </authors>
  <commentList>
    <comment ref="G82" authorId="0" shapeId="0" xr:uid="{00000000-0006-0000-0200-000001000000}">
      <text>
        <r>
          <rPr>
            <b/>
            <sz val="9"/>
            <color indexed="81"/>
            <rFont val="Tahoma"/>
            <family val="2"/>
            <charset val="186"/>
          </rPr>
          <t>Peeter Smitt:</t>
        </r>
        <r>
          <rPr>
            <sz val="9"/>
            <color indexed="81"/>
            <rFont val="Tahoma"/>
            <family val="2"/>
            <charset val="186"/>
          </rPr>
          <t xml:space="preserve">
Only UI development is estimated here.</t>
        </r>
      </text>
    </comment>
    <comment ref="G86" authorId="0" shapeId="0" xr:uid="{00000000-0006-0000-0200-000002000000}">
      <text>
        <r>
          <rPr>
            <b/>
            <sz val="9"/>
            <color indexed="81"/>
            <rFont val="Tahoma"/>
            <family val="2"/>
            <charset val="186"/>
          </rPr>
          <t>Peeter Smitt:</t>
        </r>
        <r>
          <rPr>
            <sz val="9"/>
            <color indexed="81"/>
            <rFont val="Tahoma"/>
            <family val="2"/>
            <charset val="186"/>
          </rPr>
          <t xml:space="preserve">
Only UI development is estimated here.</t>
        </r>
      </text>
    </comment>
    <comment ref="G127" authorId="0" shapeId="0" xr:uid="{00000000-0006-0000-0200-000003000000}">
      <text>
        <r>
          <rPr>
            <b/>
            <sz val="9"/>
            <color indexed="81"/>
            <rFont val="Tahoma"/>
            <family val="2"/>
            <charset val="186"/>
          </rPr>
          <t>Peeter Smitt:</t>
        </r>
        <r>
          <rPr>
            <sz val="9"/>
            <color indexed="81"/>
            <rFont val="Tahoma"/>
            <family val="2"/>
            <charset val="186"/>
          </rPr>
          <t xml:space="preserve">
Re-using notification engine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Peeter Smitt</author>
  </authors>
  <commentList>
    <comment ref="D116" authorId="0" shapeId="0" xr:uid="{00000000-0006-0000-0400-000001000000}">
      <text>
        <r>
          <rPr>
            <b/>
            <sz val="9"/>
            <color indexed="81"/>
            <rFont val="Tahoma"/>
            <family val="2"/>
            <charset val="186"/>
          </rPr>
          <t>Peeter Smitt:</t>
        </r>
        <r>
          <rPr>
            <sz val="9"/>
            <color indexed="81"/>
            <rFont val="Tahoma"/>
            <family val="2"/>
            <charset val="186"/>
          </rPr>
          <t xml:space="preserve">
Integration with MoCI twitter account
</t>
        </r>
      </text>
    </comment>
    <comment ref="D168" authorId="0" shapeId="0" xr:uid="{00000000-0006-0000-0400-000002000000}">
      <text>
        <r>
          <rPr>
            <b/>
            <sz val="9"/>
            <color indexed="81"/>
            <rFont val="Tahoma"/>
            <family val="2"/>
            <charset val="186"/>
          </rPr>
          <t>Peeter Smitt:</t>
        </r>
        <r>
          <rPr>
            <sz val="9"/>
            <color indexed="81"/>
            <rFont val="Tahoma"/>
            <family val="2"/>
            <charset val="186"/>
          </rPr>
          <t xml:space="preserve">
Top 10 used services will be made available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Peeter Smitt</author>
  </authors>
  <commentList>
    <comment ref="A38" authorId="0" shapeId="0" xr:uid="{00000000-0006-0000-0B00-000001000000}">
      <text>
        <r>
          <rPr>
            <b/>
            <sz val="9"/>
            <color indexed="81"/>
            <rFont val="Tahoma"/>
            <family val="2"/>
            <charset val="186"/>
          </rPr>
          <t>Peeter Smitt:</t>
        </r>
        <r>
          <rPr>
            <sz val="9"/>
            <color indexed="81"/>
            <rFont val="Tahoma"/>
            <family val="2"/>
            <charset val="186"/>
          </rPr>
          <t xml:space="preserve">
Early bird discount is equaly detucted from each payment (1/24 from each one)</t>
        </r>
      </text>
    </comment>
  </commentList>
</comments>
</file>

<file path=xl/sharedStrings.xml><?xml version="1.0" encoding="utf-8"?>
<sst xmlns="http://schemas.openxmlformats.org/spreadsheetml/2006/main" count="4808" uniqueCount="1247">
  <si>
    <t>Analysis</t>
  </si>
  <si>
    <t>UI design</t>
  </si>
  <si>
    <t>Development</t>
  </si>
  <si>
    <t>Testing</t>
  </si>
  <si>
    <t>Total</t>
  </si>
  <si>
    <t xml:space="preserve">Module </t>
  </si>
  <si>
    <t>Requirement</t>
  </si>
  <si>
    <t>Cross reference</t>
  </si>
  <si>
    <t>Module list</t>
  </si>
  <si>
    <t>M1 Public announcements</t>
  </si>
  <si>
    <t>M2 Information management module</t>
  </si>
  <si>
    <t>M3 Communication and notification module</t>
  </si>
  <si>
    <t>M4 Licence requirements management module(ISIC classification)</t>
  </si>
  <si>
    <t>M5 Classification management module</t>
  </si>
  <si>
    <t>M6 Licence Processing and Management module</t>
  </si>
  <si>
    <t>M7 Debt module</t>
  </si>
  <si>
    <t>M8 Trademarks module</t>
  </si>
  <si>
    <t>M9 Annual report submission module</t>
  </si>
  <si>
    <t>M10 Meta data module</t>
  </si>
  <si>
    <t>M11 Standard Template Management Module</t>
  </si>
  <si>
    <t>M12 Statistics and Reports Module</t>
  </si>
  <si>
    <t>M13 Executive Dashboard Module</t>
  </si>
  <si>
    <t>Sub-system</t>
  </si>
  <si>
    <t>Sub-system list</t>
  </si>
  <si>
    <t>eCR</t>
  </si>
  <si>
    <t>OSS</t>
  </si>
  <si>
    <t>Mobile-app</t>
  </si>
  <si>
    <t>Data exchange</t>
  </si>
  <si>
    <t>Use-case</t>
  </si>
  <si>
    <t>List of my announcements</t>
  </si>
  <si>
    <t>Sub-system to FN mapping</t>
  </si>
  <si>
    <t>mobileApp</t>
  </si>
  <si>
    <t>FN8 CR Search</t>
  </si>
  <si>
    <t>FN9 CR Search XML</t>
  </si>
  <si>
    <t>FN10 New CR</t>
  </si>
  <si>
    <t>FN11 Change CR Information</t>
  </si>
  <si>
    <t>FN39 CR Statistics</t>
  </si>
  <si>
    <t>FN40 Report debt</t>
  </si>
  <si>
    <t>FN41 Search debt</t>
  </si>
  <si>
    <t>FN42 Trademark search</t>
  </si>
  <si>
    <t>FN12 Ownership Transfer</t>
  </si>
  <si>
    <t>FN13 Liquidation of CR</t>
  </si>
  <si>
    <t>FN14 Submit Annual Report</t>
  </si>
  <si>
    <t>FN15 Name search</t>
  </si>
  <si>
    <t>FN16 My CR</t>
  </si>
  <si>
    <t>FN17 CR statistics</t>
  </si>
  <si>
    <t>FN18 Search licence</t>
  </si>
  <si>
    <t>FN19 Search licence XML</t>
  </si>
  <si>
    <t>FN20 Apply for licence/notice of economic activities</t>
  </si>
  <si>
    <t>FN21 My licences</t>
  </si>
  <si>
    <t>FN22 Modify licence/notice of economic activities</t>
  </si>
  <si>
    <t>FN23 Cancel licence/notice of economic activities</t>
  </si>
  <si>
    <t>FN24 Licence statistics</t>
  </si>
  <si>
    <t>FN25 ISIC search</t>
  </si>
  <si>
    <t>FN26 Register new commercial establishment mortgage</t>
  </si>
  <si>
    <t>FN27 Update commercial establishment’s mortgage</t>
  </si>
  <si>
    <t>FN28 Cancel commercial establishment mortgage</t>
  </si>
  <si>
    <t>FN29 Search debt</t>
  </si>
  <si>
    <t>FN30 Report debt</t>
  </si>
  <si>
    <t>FN31 Cancel debt</t>
  </si>
  <si>
    <t>FN32 Search trademark</t>
  </si>
  <si>
    <t>FN33 Search trademark XML</t>
  </si>
  <si>
    <t>FN34 Search public announcement</t>
  </si>
  <si>
    <t>FN35 Search public announcement XML</t>
  </si>
  <si>
    <t>FN36 Publish public announcement</t>
  </si>
  <si>
    <t>FN37 Search Official Gazette</t>
  </si>
  <si>
    <t>FN38 Tasks calendar</t>
  </si>
  <si>
    <t>FN43 Publish an announcement</t>
  </si>
  <si>
    <t>FN44 Search public announcement</t>
  </si>
  <si>
    <t>FN45 Digitize paper archive</t>
  </si>
  <si>
    <t>FN47 Task calendar</t>
  </si>
  <si>
    <t>FN49 My applications</t>
  </si>
  <si>
    <t>FN50 Keep registered data history</t>
  </si>
  <si>
    <t>6.4.2.1 Licensing</t>
  </si>
  <si>
    <t>6.4.2.2 Official Gazette</t>
  </si>
  <si>
    <t>7.5.1 Data exchange with Secretariat General of Taxation</t>
  </si>
  <si>
    <t>7.5.2 Data exchange with MoMP</t>
  </si>
  <si>
    <t>7.5.3 Data exchange with NRS (ROP)</t>
  </si>
  <si>
    <t>7.5.4 Data exchange with trademark register (MOCI Trademark Department)</t>
  </si>
  <si>
    <t>7.5.5 Data exchange with lease contract register (Muscat Municipality)</t>
  </si>
  <si>
    <t>7.5.6 Data exchange with debt register</t>
  </si>
  <si>
    <t>7.5.7 Data exchange with different registers regarding licenses</t>
  </si>
  <si>
    <t>C1 OSS Counter Time</t>
  </si>
  <si>
    <t>C2 Fees</t>
  </si>
  <si>
    <t>C3 ITA KIOSK</t>
  </si>
  <si>
    <t>C4 SANAD Center</t>
  </si>
  <si>
    <t>C5 FAQ</t>
  </si>
  <si>
    <t>C6 MOCI News</t>
  </si>
  <si>
    <t>C7 Laws and Regulations</t>
  </si>
  <si>
    <t>T1 Application Status Enquiry</t>
  </si>
  <si>
    <t>T2 Name search</t>
  </si>
  <si>
    <t>T3 Check CR validity</t>
  </si>
  <si>
    <t>FN7 CR Search</t>
  </si>
  <si>
    <t>FN9 New CR</t>
  </si>
  <si>
    <t>FN10 Change CR Information</t>
  </si>
  <si>
    <t>FN12 Liquidation of CR</t>
  </si>
  <si>
    <t>FN14 Name search (version2)</t>
  </si>
  <si>
    <t>FN15 My CR</t>
  </si>
  <si>
    <t>FN17 Search licence</t>
  </si>
  <si>
    <t>FN18 Apply for licence</t>
  </si>
  <si>
    <t>FN19 My licenses</t>
  </si>
  <si>
    <t>FN21 Cancel licence</t>
  </si>
  <si>
    <t>FN23 ISIC search</t>
  </si>
  <si>
    <t>FN27 Search trademark</t>
  </si>
  <si>
    <t>FN28 Search public announcement</t>
  </si>
  <si>
    <t>FN30 Search Official Gazette</t>
  </si>
  <si>
    <t>Display details of my announcements</t>
  </si>
  <si>
    <t>Enter new announcement</t>
  </si>
  <si>
    <t>Submit announcement for publishing</t>
  </si>
  <si>
    <t>List of announcements</t>
  </si>
  <si>
    <t>Display announcement</t>
  </si>
  <si>
    <t>Public announcements XML</t>
  </si>
  <si>
    <t>Manage templates</t>
  </si>
  <si>
    <t>Fees calculation</t>
  </si>
  <si>
    <t>Review submitted announcements</t>
  </si>
  <si>
    <t>Enter announcement based on request</t>
  </si>
  <si>
    <t xml:space="preserve">A display announcement detail </t>
  </si>
  <si>
    <t>Register public announcement</t>
  </si>
  <si>
    <t>Search public announcement</t>
  </si>
  <si>
    <t>List of my notifications</t>
  </si>
  <si>
    <t>List of all possible notifications</t>
  </si>
  <si>
    <t>Subscribe/un-subscribe from notification</t>
  </si>
  <si>
    <t>Notification preferences</t>
  </si>
  <si>
    <t>Administration of topics</t>
  </si>
  <si>
    <t>Administration of notification templates</t>
  </si>
  <si>
    <t>Send notification</t>
  </si>
  <si>
    <t>Send broadcast message</t>
  </si>
  <si>
    <t xml:space="preserve">License/notice simulator </t>
  </si>
  <si>
    <t xml:space="preserve">New license application </t>
  </si>
  <si>
    <t xml:space="preserve">Application for changing license </t>
  </si>
  <si>
    <t xml:space="preserve">Submit license application </t>
  </si>
  <si>
    <t xml:space="preserve">View license processing status </t>
  </si>
  <si>
    <t xml:space="preserve">Renew license </t>
  </si>
  <si>
    <t xml:space="preserve">My licenses </t>
  </si>
  <si>
    <t xml:space="preserve">Cancel license </t>
  </si>
  <si>
    <t xml:space="preserve">Pay fine </t>
  </si>
  <si>
    <t xml:space="preserve">License report </t>
  </si>
  <si>
    <t>ISIC Browser</t>
  </si>
  <si>
    <t>License definition - General information</t>
  </si>
  <si>
    <t>License definition - Requirements</t>
  </si>
  <si>
    <t xml:space="preserve">License definition - Application form </t>
  </si>
  <si>
    <t>License definition - Related documents</t>
  </si>
  <si>
    <t>License definition - Fees calculation module</t>
  </si>
  <si>
    <t>License definition - Application workflow</t>
  </si>
  <si>
    <t>License definition - License certificate</t>
  </si>
  <si>
    <t xml:space="preserve">License definition - License/notice coverage report </t>
  </si>
  <si>
    <t xml:space="preserve">License processing - Task list </t>
  </si>
  <si>
    <t xml:space="preserve">License processing - Execution of automated tasks </t>
  </si>
  <si>
    <t>License processing - Progress monitoring</t>
  </si>
  <si>
    <t>Supervision - Register fine</t>
  </si>
  <si>
    <t>Supervision - List fines</t>
  </si>
  <si>
    <t>Supervision - Edit fine</t>
  </si>
  <si>
    <t>Supervision - Cancel fine</t>
  </si>
  <si>
    <t xml:space="preserve">Supervision - Pay fine </t>
  </si>
  <si>
    <t>Supervision - Send debt information to debt register</t>
  </si>
  <si>
    <r>
      <t>Publish task list</t>
    </r>
    <r>
      <rPr>
        <sz val="10"/>
        <color theme="1"/>
        <rFont val="Arial"/>
        <family val="2"/>
        <charset val="186"/>
      </rPr>
      <t xml:space="preserve"> </t>
    </r>
  </si>
  <si>
    <t xml:space="preserve">Publish task details </t>
  </si>
  <si>
    <t xml:space="preserve">Submit task processing results </t>
  </si>
  <si>
    <t>License/notice simulator</t>
  </si>
  <si>
    <t>Apply for license</t>
  </si>
  <si>
    <t>Submit notice</t>
  </si>
  <si>
    <t>Cancel license</t>
  </si>
  <si>
    <t>Validate License</t>
  </si>
  <si>
    <t>ISIC Browser - Browse list</t>
  </si>
  <si>
    <t xml:space="preserve">ISIC Browser - Search list </t>
  </si>
  <si>
    <t xml:space="preserve">ISIC Browser - View related codes </t>
  </si>
  <si>
    <t>ISIC - Browse ISIC list</t>
  </si>
  <si>
    <t xml:space="preserve">ISIC - Change list element </t>
  </si>
  <si>
    <t>ISIC - Delete list element</t>
  </si>
  <si>
    <t>ISIC - Discontinue list element</t>
  </si>
  <si>
    <t>ISIC - Merge list element</t>
  </si>
  <si>
    <t>ISIC - Move list element</t>
  </si>
  <si>
    <t>ISIC - Add Section</t>
  </si>
  <si>
    <t>ISIC - Add Division</t>
  </si>
  <si>
    <t xml:space="preserve">ISIC - Add Group </t>
  </si>
  <si>
    <t xml:space="preserve">ISIC - Add Class </t>
  </si>
  <si>
    <t>ISCI - Audit trail</t>
  </si>
  <si>
    <t xml:space="preserve">HS - Browse HS list </t>
  </si>
  <si>
    <t>HS - Change list element</t>
  </si>
  <si>
    <t>HS - Delete list element</t>
  </si>
  <si>
    <t>HS - Discontinue HS element</t>
  </si>
  <si>
    <t xml:space="preserve">HS - Move HS element </t>
  </si>
  <si>
    <t>HS - Add Section</t>
  </si>
  <si>
    <t>HS - Add Chapter</t>
  </si>
  <si>
    <t>HS - Audit trail</t>
  </si>
  <si>
    <t xml:space="preserve">ISIC2HS - Browse mappings </t>
  </si>
  <si>
    <t>ISIC2HS - Remove mapping</t>
  </si>
  <si>
    <t>ISIC2HS - Add mapping</t>
  </si>
  <si>
    <t xml:space="preserve">ISIC2HS - Audit trail </t>
  </si>
  <si>
    <t>Task</t>
  </si>
  <si>
    <t>GR1 Remove Manual Investor Data Entry</t>
  </si>
  <si>
    <t>GR2 Matching Business Rules</t>
  </si>
  <si>
    <t>GR3 Reusability</t>
  </si>
  <si>
    <t>GR4 Code Compliance principles</t>
  </si>
  <si>
    <t>GR5 Code Compliance Report</t>
  </si>
  <si>
    <t>GR6 Interface Compliance</t>
  </si>
  <si>
    <t>GR7 Code Documentation</t>
  </si>
  <si>
    <t>GR8 System Documentation</t>
  </si>
  <si>
    <t>GR9 Interface Compliance Checks</t>
  </si>
  <si>
    <t>GR10 Web Service Support</t>
  </si>
  <si>
    <t>GR11 Single Sign On</t>
  </si>
  <si>
    <t>GR12 Authorization and Delegation</t>
  </si>
  <si>
    <t>GR13 Screen Navigation</t>
  </si>
  <si>
    <t>GR14 Testing</t>
  </si>
  <si>
    <t>FN1 PKI authentication</t>
  </si>
  <si>
    <t>FN2 PKI electronic signature</t>
  </si>
  <si>
    <t>FN3 Automated checks</t>
  </si>
  <si>
    <t>FN4 Electronic stamp</t>
  </si>
  <si>
    <t>FN5 Payment calculator</t>
  </si>
  <si>
    <t>FN6 Payment statistics</t>
  </si>
  <si>
    <t>FN7 Submit refund application</t>
  </si>
  <si>
    <t>Register debt</t>
  </si>
  <si>
    <t>Search for debt</t>
  </si>
  <si>
    <t>Display debt record</t>
  </si>
  <si>
    <t>Cancel debt record</t>
  </si>
  <si>
    <t>Register dept</t>
  </si>
  <si>
    <t>Search for dept</t>
  </si>
  <si>
    <t>Cancel dept</t>
  </si>
  <si>
    <t>Link to ROMARIN</t>
  </si>
  <si>
    <t>Search trademark</t>
  </si>
  <si>
    <t>Trademark registration details</t>
  </si>
  <si>
    <t>Link to WIPO MRS</t>
  </si>
  <si>
    <t>Not achivable</t>
  </si>
  <si>
    <t>ETL - Define extraction targets</t>
  </si>
  <si>
    <t>ETL - Define extraction scope</t>
  </si>
  <si>
    <t>ETL - Extract data</t>
  </si>
  <si>
    <t>ETL - Transformation sripts</t>
  </si>
  <si>
    <t>ETL - Error handling</t>
  </si>
  <si>
    <t>OLAP - Define fact tables</t>
  </si>
  <si>
    <t>OLAP - Configure dimensions</t>
  </si>
  <si>
    <t>OLAP - Configure hierarchies</t>
  </si>
  <si>
    <t>OLAP - Configure shared dimension</t>
  </si>
  <si>
    <t>OLAP - Configure virtual cubes</t>
  </si>
  <si>
    <t>OLAP - Optimization</t>
  </si>
  <si>
    <t xml:space="preserve">OLAP - Set ACL </t>
  </si>
  <si>
    <t>Presentation - Create pre-defined reports</t>
  </si>
  <si>
    <t>Presentation - Configure SSO between Pentaho BI and eCR</t>
  </si>
  <si>
    <t>Presentation - Integrate Pentaho BI into eCR</t>
  </si>
  <si>
    <t>Defining key metrics</t>
  </si>
  <si>
    <r>
      <t>Data extraction</t>
    </r>
    <r>
      <rPr>
        <sz val="10"/>
        <color theme="1"/>
        <rFont val="Arial"/>
        <family val="2"/>
        <charset val="186"/>
      </rPr>
      <t xml:space="preserve"> </t>
    </r>
  </si>
  <si>
    <t>Configure pre-defined reports</t>
  </si>
  <si>
    <t xml:space="preserve">Create management dashboards </t>
  </si>
  <si>
    <t>Total effort</t>
  </si>
  <si>
    <t>OSS Simplification Total effort</t>
  </si>
  <si>
    <t>Estimated effort</t>
  </si>
  <si>
    <t>Document upload</t>
  </si>
  <si>
    <t>List CRs with unorganized documents</t>
  </si>
  <si>
    <t xml:space="preserve">Change CR for unorganized document </t>
  </si>
  <si>
    <t>Organize document</t>
  </si>
  <si>
    <t>Browse laws</t>
  </si>
  <si>
    <t xml:space="preserve">Browse news </t>
  </si>
  <si>
    <t xml:space="preserve">Search laws </t>
  </si>
  <si>
    <t xml:space="preserve">View laws details </t>
  </si>
  <si>
    <t xml:space="preserve">View news details </t>
  </si>
  <si>
    <t xml:space="preserve">Manage personal bookmarks </t>
  </si>
  <si>
    <t xml:space="preserve">Subscribe for notifications </t>
  </si>
  <si>
    <t xml:space="preserve">Upload new law </t>
  </si>
  <si>
    <t xml:space="preserve">Upload amendment or bylaw </t>
  </si>
  <si>
    <t xml:space="preserve">Upload related news </t>
  </si>
  <si>
    <t xml:space="preserve">Publish uploaded article </t>
  </si>
  <si>
    <t xml:space="preserve">List uploaded articles </t>
  </si>
  <si>
    <t xml:space="preserve">Display article details </t>
  </si>
  <si>
    <t xml:space="preserve">Unpublished article </t>
  </si>
  <si>
    <t xml:space="preserve">Display law text </t>
  </si>
  <si>
    <t>Set-up audit trail framework</t>
  </si>
  <si>
    <t>Configure audit trail for UI forms</t>
  </si>
  <si>
    <t>List audit trail entries</t>
  </si>
  <si>
    <t>View audit trail entry</t>
  </si>
  <si>
    <r>
      <t>OSS counter time</t>
    </r>
    <r>
      <rPr>
        <sz val="10"/>
        <color theme="1"/>
        <rFont val="Arial"/>
        <family val="2"/>
        <charset val="186"/>
      </rPr>
      <t xml:space="preserve"> </t>
    </r>
  </si>
  <si>
    <t>Fees</t>
  </si>
  <si>
    <t>ITA Kiosk</t>
  </si>
  <si>
    <t>SANAD Centers</t>
  </si>
  <si>
    <t>FAQ</t>
  </si>
  <si>
    <t xml:space="preserve">MOCI news </t>
  </si>
  <si>
    <t>Laws and regulations</t>
  </si>
  <si>
    <t>Covered by FN30 requirement</t>
  </si>
  <si>
    <t>Identification and authorization</t>
  </si>
  <si>
    <t>Query person's data</t>
  </si>
  <si>
    <t>General</t>
  </si>
  <si>
    <t>List of authorized users</t>
  </si>
  <si>
    <t>View details of authorized user</t>
  </si>
  <si>
    <t>Module</t>
  </si>
  <si>
    <t>Person Managment Module</t>
  </si>
  <si>
    <t>Load data from ROP</t>
  </si>
  <si>
    <t>Restrict any changes of data loaded from ROP via OSS system</t>
  </si>
  <si>
    <t>List persons who don’t have record in ROP (foreign investors)</t>
  </si>
  <si>
    <t xml:space="preserve">Update foreign investors data </t>
  </si>
  <si>
    <t xml:space="preserve">Merge foreign investor records </t>
  </si>
  <si>
    <t>Merge foreign investor with ROP data</t>
  </si>
  <si>
    <t>Efforts under OSS simplification</t>
  </si>
  <si>
    <t>User experience</t>
  </si>
  <si>
    <t>Branding</t>
  </si>
  <si>
    <t>Identification module</t>
  </si>
  <si>
    <t>PKI for webapplications</t>
  </si>
  <si>
    <t>No additional efforts</t>
  </si>
  <si>
    <t>PKI for mobile application</t>
  </si>
  <si>
    <t>Authorization module</t>
  </si>
  <si>
    <t xml:space="preserve">Add authorized user </t>
  </si>
  <si>
    <t>Change privileges for authorized users</t>
  </si>
  <si>
    <t>Remove authorized user</t>
  </si>
  <si>
    <t>Change organization</t>
  </si>
  <si>
    <t>Digital stamping</t>
  </si>
  <si>
    <r>
      <t>Sign document with smart-card</t>
    </r>
    <r>
      <rPr>
        <sz val="10"/>
        <color theme="1"/>
        <rFont val="Arial"/>
        <family val="2"/>
        <charset val="186"/>
      </rPr>
      <t xml:space="preserve"> </t>
    </r>
  </si>
  <si>
    <t>Digital stamp</t>
  </si>
  <si>
    <t xml:space="preserve">Validate signature </t>
  </si>
  <si>
    <t>Payment module</t>
  </si>
  <si>
    <t>Simulators</t>
  </si>
  <si>
    <t>Online payment</t>
  </si>
  <si>
    <t>Register payment in front-office</t>
  </si>
  <si>
    <t>Print receipt for received payment</t>
  </si>
  <si>
    <t xml:space="preserve">List all received payments and refunds </t>
  </si>
  <si>
    <t>View payment details</t>
  </si>
  <si>
    <t>Integration with SMS GW</t>
  </si>
  <si>
    <t>Integration with e-mail server</t>
  </si>
  <si>
    <t>Register refund application</t>
  </si>
  <si>
    <t>Process refund application</t>
  </si>
  <si>
    <t>Pay refund</t>
  </si>
  <si>
    <t>My payments</t>
  </si>
  <si>
    <t>Query CR information</t>
  </si>
  <si>
    <t>Query CR financial obligations</t>
  </si>
  <si>
    <t>Get number of staff</t>
  </si>
  <si>
    <t>OCR</t>
  </si>
  <si>
    <t>Abby OCR license</t>
  </si>
  <si>
    <t>Statistics and reports module</t>
  </si>
  <si>
    <t>Pentaho BI license</t>
  </si>
  <si>
    <t>Roll-out</t>
  </si>
  <si>
    <t>ROP Integration</t>
  </si>
  <si>
    <t>Identification and removal of manual data entry fields in the existing system</t>
  </si>
  <si>
    <t>Preparation of environment</t>
  </si>
  <si>
    <t>Development of Query</t>
  </si>
  <si>
    <t>Analysis and Final Report preparation</t>
  </si>
  <si>
    <t>Activity</t>
  </si>
  <si>
    <t>Project managment</t>
  </si>
  <si>
    <t>Data analyst</t>
  </si>
  <si>
    <t>Efforts under GR1 in general tasks</t>
  </si>
  <si>
    <t>Development OCR</t>
  </si>
  <si>
    <t>Area</t>
  </si>
  <si>
    <t>Total number of documents estimated</t>
  </si>
  <si>
    <t>Creation</t>
  </si>
  <si>
    <t>Collection</t>
  </si>
  <si>
    <t>Translation</t>
  </si>
  <si>
    <t>Processes and procedures</t>
  </si>
  <si>
    <t>User Manual</t>
  </si>
  <si>
    <t>Polices</t>
  </si>
  <si>
    <t>Business consultancy</t>
  </si>
  <si>
    <t>1. Milestone</t>
  </si>
  <si>
    <t>2. Milestone</t>
  </si>
  <si>
    <t>3. Milestone</t>
  </si>
  <si>
    <t>4. Milestone</t>
  </si>
  <si>
    <t>5. Milestone</t>
  </si>
  <si>
    <t>6. Milestone</t>
  </si>
  <si>
    <t>Website consolidation</t>
  </si>
  <si>
    <t>Data cleansing</t>
  </si>
  <si>
    <t>Documentation</t>
  </si>
  <si>
    <t>Milestone</t>
  </si>
  <si>
    <t>Execution of scripts and roll-out</t>
  </si>
  <si>
    <t>WSRP Bridge</t>
  </si>
  <si>
    <t>Establish connectivity between different environments</t>
  </si>
  <si>
    <t>Configure producer</t>
  </si>
  <si>
    <t>Create pages and layout on consumer side</t>
  </si>
  <si>
    <t>Configure consumers</t>
  </si>
  <si>
    <t>Define security at consumer end</t>
  </si>
  <si>
    <t>Not included in the scope of work</t>
  </si>
  <si>
    <t>Build manual</t>
  </si>
  <si>
    <t>Deployment manual</t>
  </si>
  <si>
    <t>Test plans</t>
  </si>
  <si>
    <t>Run automated tests</t>
  </si>
  <si>
    <t>Develop automated tests I</t>
  </si>
  <si>
    <t>Develop automated tests II</t>
  </si>
  <si>
    <t>Develop automated tests III</t>
  </si>
  <si>
    <t>Develop automated tests IV</t>
  </si>
  <si>
    <t>Develop automated tests V</t>
  </si>
  <si>
    <t>Stress testing I</t>
  </si>
  <si>
    <t>Functional documentation I</t>
  </si>
  <si>
    <t>Functional documentation II</t>
  </si>
  <si>
    <t>Functional documentation III</t>
  </si>
  <si>
    <t>Functional documentation IV</t>
  </si>
  <si>
    <t>Functional documentation V</t>
  </si>
  <si>
    <t>Functional documentation VI</t>
  </si>
  <si>
    <t>System architecture I</t>
  </si>
  <si>
    <t>System architecture II</t>
  </si>
  <si>
    <t>Build manual update I</t>
  </si>
  <si>
    <t>Build manual update II</t>
  </si>
  <si>
    <t>Build manual update III</t>
  </si>
  <si>
    <t>Build manual update IV</t>
  </si>
  <si>
    <t>Build manual update V</t>
  </si>
  <si>
    <t>Deployment manual update I</t>
  </si>
  <si>
    <t>Deployment manual update II</t>
  </si>
  <si>
    <t>Deployment manual update III</t>
  </si>
  <si>
    <t>Deployment manual update IV</t>
  </si>
  <si>
    <t>Deployment manual update V</t>
  </si>
  <si>
    <t>Test report I</t>
  </si>
  <si>
    <t>Test report II</t>
  </si>
  <si>
    <t>Test report III</t>
  </si>
  <si>
    <t>Test report IV</t>
  </si>
  <si>
    <t>Test report V</t>
  </si>
  <si>
    <t>Test report VI</t>
  </si>
  <si>
    <t>MO procedures</t>
  </si>
  <si>
    <t>MO procedures update I</t>
  </si>
  <si>
    <t>MO procedures update II</t>
  </si>
  <si>
    <t>Orbeon Gold (2 years)</t>
  </si>
  <si>
    <t>Pentaho</t>
  </si>
  <si>
    <t>SLN4000</t>
  </si>
  <si>
    <t>Participants</t>
  </si>
  <si>
    <t>Cost per participant</t>
  </si>
  <si>
    <t>Total cost</t>
  </si>
  <si>
    <t>SLN6000</t>
  </si>
  <si>
    <t>SLN3000</t>
  </si>
  <si>
    <t>PDI2000</t>
  </si>
  <si>
    <t>ADM2050</t>
  </si>
  <si>
    <t>BPM</t>
  </si>
  <si>
    <t>BPM1</t>
  </si>
  <si>
    <t>Orbeon</t>
  </si>
  <si>
    <t>Orbeon1</t>
  </si>
  <si>
    <t>Rule engine</t>
  </si>
  <si>
    <t>Open topic</t>
  </si>
  <si>
    <t>Drools1</t>
  </si>
  <si>
    <t>Open1</t>
  </si>
  <si>
    <t>Form engine</t>
  </si>
  <si>
    <t>Installation of form engine</t>
  </si>
  <si>
    <t>Integration of form engine</t>
  </si>
  <si>
    <t>Customization of form engine</t>
  </si>
  <si>
    <t>Forms development</t>
  </si>
  <si>
    <t>Included in tasks that require forms</t>
  </si>
  <si>
    <t>1.</t>
  </si>
  <si>
    <t>Portal General Requirements</t>
  </si>
  <si>
    <t>1.1.</t>
  </si>
  <si>
    <t>Design</t>
  </si>
  <si>
    <t>1.1.1.</t>
  </si>
  <si>
    <t>MOCI will expect to see at least five sample designs from the winning bidder within ten working days of awarding the work. There is no need to include a sample design with this proposal. However, your portfolio should show previous work of similar scope and size.</t>
  </si>
  <si>
    <t>1.1.2.</t>
  </si>
  <si>
    <t>#</t>
  </si>
  <si>
    <t>Functionality</t>
  </si>
  <si>
    <t>Is the functionality proposed/addressed as part of scope or is it optionally proposed/addressed</t>
  </si>
  <si>
    <t>Is the proposed functionality included in the cost</t>
  </si>
  <si>
    <t>Bidders are also required to work with the other project teams such as the Mobile App Development team and OSS Simplification project team in finalizing themes and look and feel standards for all the planned delivery channels of MOCI. The actual implementation of the finalized themes in their respective project is the responsibility of the respective project team such as OSS Simplification, Mobile App etc.</t>
  </si>
  <si>
    <t>1.1.3.</t>
  </si>
  <si>
    <t>The portal must be multi-lingual and should support Arabic and English. It should be easy to add more languages as and when required with mere configuration changes.</t>
  </si>
  <si>
    <t>1.1.4.</t>
  </si>
  <si>
    <t>1.1.5.</t>
  </si>
  <si>
    <t>1.1.6.</t>
  </si>
  <si>
    <t>1.1.7.</t>
  </si>
  <si>
    <t>1.1.8.</t>
  </si>
  <si>
    <t>Visual/textual identity elements highlighting the Government's ownership of the website should be prominently placed on the page. The national identity symbols like Flag, Ministry Logo etc., should be in a proper ratio (not squeezed or stretched) and colour.</t>
  </si>
  <si>
    <t>The website should be very flexible and highly configurable. Therefore it is important that the selected bidder should appreciate that virtually all design work – as well as content – should be soft coded.</t>
  </si>
  <si>
    <t>Although the Portal will be controlled by templates from the Content Management System, the end product – and sample designs – should allow MOCI to show its services and content and should be well balanced and not look crowded</t>
  </si>
  <si>
    <t>The user interface design of the Portal has to be done with the following objectives in mind: - Customer navigation should be smooth; - No. of steps to reach for any information should be minimal</t>
  </si>
  <si>
    <t>Information Technology Authority maintains certain web development guidelines and standards that ensure consistency in the look and feel of all government portals. Bidders should ensure that the MOCI website complies with these standards. Bidders can refer to www.oman.om and www.business.gov.om to get an understanding of the Template and expectations.</t>
  </si>
  <si>
    <t>1.2.</t>
  </si>
  <si>
    <t>The following items should be amply evident from the layout: User oriented; Interactive; Easy to Access</t>
  </si>
  <si>
    <t>1.2.1.</t>
  </si>
  <si>
    <t>1.2.2.</t>
  </si>
  <si>
    <t>1.2.3.</t>
  </si>
  <si>
    <t>1.2.4.</t>
  </si>
  <si>
    <t>1.2.5.</t>
  </si>
  <si>
    <t>1.2.6.</t>
  </si>
  <si>
    <t>1.2.7.</t>
  </si>
  <si>
    <t>1.2.8.</t>
  </si>
  <si>
    <t>Each page should have a maximum of three screen scroll length.</t>
  </si>
  <si>
    <t>The Portal must be able to operate effectively across all leading browsers and platforms, especially on IE7, Firefox 3.6, Google Chrome 9, Safari 4, Opera 9.5, and later.</t>
  </si>
  <si>
    <t>The Portal should also work in all screen resolutions with no white spaces or empty borders.</t>
  </si>
  <si>
    <t>The Bidder is expected to ensure that MOCI Portal ranks on the top of the search results by applying appropriate SEO technics.</t>
  </si>
  <si>
    <t>Alternate text should be provided for all non- text elements (e.g. images).</t>
  </si>
  <si>
    <t>It should be possible to navigate to the home from any page just with a single click.</t>
  </si>
  <si>
    <t>When printing content, extraneous information such as banners, menus, and footer information should be omitted. Therefore the Portal should provide the functionality to preview and print only the core content of the page upon user request.</t>
  </si>
  <si>
    <t>The Portal must be able to keep track of the type of visitors accessing the Portal as well as the visitor’s navigation trends within the Portal. Content must then be displayed according to the user’s interests and navigation history.</t>
  </si>
  <si>
    <t>1.3.</t>
  </si>
  <si>
    <t>Content Management System</t>
  </si>
  <si>
    <t>1.3.1.</t>
  </si>
  <si>
    <t>1.3.2.</t>
  </si>
  <si>
    <t>1.3.3.</t>
  </si>
  <si>
    <t>1.3.4.</t>
  </si>
  <si>
    <t>1.3.5.</t>
  </si>
  <si>
    <t>1.3.6.</t>
  </si>
  <si>
    <t>1.3.7.</t>
  </si>
  <si>
    <t>1.3.8.</t>
  </si>
  <si>
    <t>1.3.9.</t>
  </si>
  <si>
    <t>1.3.10.</t>
  </si>
  <si>
    <t>1.3.11.</t>
  </si>
  <si>
    <t>1.3.12.</t>
  </si>
  <si>
    <t>1.3.13.</t>
  </si>
  <si>
    <t>1.3.14.</t>
  </si>
  <si>
    <t>1.3.15.</t>
  </si>
  <si>
    <t>1.3.16.</t>
  </si>
  <si>
    <t>The Portal’s content management system should be a web-enabled multi-lingual system. No software should be necessary on Users’ desktop/laptop to populate or update the Portal.</t>
  </si>
  <si>
    <t>The Portal content management system should support content creation, review, update, approval, authorization and publication processing.</t>
  </si>
  <si>
    <t>The Portal should provide the Content Management Users with: Onscreen editor, with scope for HTML editing.</t>
  </si>
  <si>
    <t>All content that the Portal displays should be fed from the Content Management System.</t>
  </si>
  <si>
    <t>The layout of the content within each page must be controlled by a template. Templates can be created, edited or deleted. When edited, templates can either be saved as a clone of the original or force all pages of that type to update to the new style. The creation of templates must be an easy task (drag and drop functionality is preferable)</t>
  </si>
  <si>
    <t>The Portal pages must be very well organized and they must not be cluttered with too many links or information.</t>
  </si>
  <si>
    <t>Bidders are required to suggest a content structure to MOCI team based on the various target segments of MOCI. Moreover, cross-pollination of content is very important to ensure visitors get the most from the Portal.</t>
  </si>
  <si>
    <t>The structure of the Portal content must be completely flexible employing a “tree” structure for the different tiers of information. Being able to add, edit and remove this structure is a privilege that may be granted to content managers only</t>
  </si>
  <si>
    <t>Pages within the Portal must be able to accept different formats including but not limited to text, video, images, HTML blocks, RSS feeds, presentation slides, Blogs, Banners, etc.</t>
  </si>
  <si>
    <t>The system should allow for “soft delete” by which deleted documents and publications are not physically removed from the database, but rather flagged as deleted</t>
  </si>
  <si>
    <t>Depending on the requirements of the different user groups/departments, the Portal might have different CMS processes to manage the content independently as per specific user group’s needs.</t>
  </si>
  <si>
    <t>The Portal’s CMS should provide multiple authorization levels and different views for different users involved in editing, reviewing and publishing content for MOCI.</t>
  </si>
  <si>
    <t>Any content that is added to the Portal must be approved first as per a defined set of controls. The Portal must have a workflow mechanism that allows for content to be sent for approval, reviewed, and approved electronically if needed</t>
  </si>
  <si>
    <t>Authorized content approvers must be able to view a list of content awaiting approval and then be able to accept, reject (with reasons), or edit and then accept each posting.</t>
  </si>
  <si>
    <t>The Portal must be able to support the deletion and/or archiving of outdated or unwanted content. Also, when published, documents can be set to expire on a certain date and be deleted or archived automatically as desired after they expire.</t>
  </si>
  <si>
    <t>When an item is archived it must retain its URL but it should be clearly marked as archived. Archived content can only be viewed if the user chooses to view archived documents when navigating or searching.</t>
  </si>
  <si>
    <t>1.4.</t>
  </si>
  <si>
    <t>Really Simple Syndication (RSS)</t>
  </si>
  <si>
    <t>1.4.1.</t>
  </si>
  <si>
    <t>Tenderers are required to provide RSS feed functionality so that users can receive updated information regarding important events, news, Bidders published etc as being published in the web site.</t>
  </si>
  <si>
    <t>1.5.</t>
  </si>
  <si>
    <t>Site Map</t>
  </si>
  <si>
    <t>1.5.1.</t>
  </si>
  <si>
    <t>The web site should have an up-to-date site map which shows the internal pages of the web site.</t>
  </si>
  <si>
    <t>The sitemap should provide a hierarchical view of all the pages in the portal to help visitors find specific pages and content easily.</t>
  </si>
  <si>
    <t>1.5.2.</t>
  </si>
  <si>
    <t>1.6.</t>
  </si>
  <si>
    <t>Statistics</t>
  </si>
  <si>
    <t>1.6.1.</t>
  </si>
  <si>
    <t>The Portal should be able to general statistical data (and reports) about its visitors and their browsing trends.</t>
  </si>
  <si>
    <t>IBM WCM</t>
  </si>
  <si>
    <t>WCM1</t>
  </si>
  <si>
    <t>Migration to new architecture</t>
  </si>
  <si>
    <t>Migration from EJB2 to EJB3</t>
  </si>
  <si>
    <t>Split OSS project into modules</t>
  </si>
  <si>
    <t>Migration of Business and Persistence layer to Core Services</t>
  </si>
  <si>
    <t>Migration of OSS presentation layer I</t>
  </si>
  <si>
    <t>Migration of OSS presentation layer II</t>
  </si>
  <si>
    <t>Migration of OSS presentation layer III</t>
  </si>
  <si>
    <t>Migration of OSS presentation layer IV</t>
  </si>
  <si>
    <t>Create, run and deliver google pro code analytics report (eCR &amp; OSS)</t>
  </si>
  <si>
    <t>Code compliance is enforced by architecture design</t>
  </si>
  <si>
    <t>For eCR &amp; Mobile - included in functionality estimates; for OSS included in migration effort</t>
  </si>
  <si>
    <t>SSO is already implemented and no additonal effort</t>
  </si>
  <si>
    <t>Enforced by Nortal's internal software development process</t>
  </si>
  <si>
    <t>Create, run and deliver interface compliance reports (eCR, OSS, Mobile App, Website)</t>
  </si>
  <si>
    <t>Activiti license</t>
  </si>
  <si>
    <t>Drools license</t>
  </si>
  <si>
    <t>Workflow engine</t>
  </si>
  <si>
    <t>Integration of Activi engine in core services</t>
  </si>
  <si>
    <t>Integration of Activiti explorer in eCR and OSS</t>
  </si>
  <si>
    <t>Customization of Activiti</t>
  </si>
  <si>
    <t>Workflows development</t>
  </si>
  <si>
    <t>Included in OSS simplification for functionalities that require workflows</t>
  </si>
  <si>
    <t>Integration of Drools in core services</t>
  </si>
  <si>
    <t>Integration of management console in OSS</t>
  </si>
  <si>
    <t>Creation of knowledge base</t>
  </si>
  <si>
    <t>No effort, WS support part of architecture design</t>
  </si>
  <si>
    <t>Display CR information</t>
  </si>
  <si>
    <t>Query Commercial Name</t>
  </si>
  <si>
    <t>Query Lease Contract Information</t>
  </si>
  <si>
    <t>Query Addressing System</t>
  </si>
  <si>
    <t>Yes</t>
  </si>
  <si>
    <t>Included in GR13 estimates</t>
  </si>
  <si>
    <t>yes</t>
  </si>
  <si>
    <t>Existing IBM portal and WCM will be used</t>
  </si>
  <si>
    <t>Included in content development</t>
  </si>
  <si>
    <t>All static content comes from WCM</t>
  </si>
  <si>
    <t>Out of the box functionality for WCM</t>
  </si>
  <si>
    <t>no</t>
  </si>
  <si>
    <t>Included in previous point</t>
  </si>
  <si>
    <t>1.7.</t>
  </si>
  <si>
    <t>Important Links</t>
  </si>
  <si>
    <t>1.7.1.</t>
  </si>
  <si>
    <t>The proposed web site should contain a page whereby important links can be displayed for reference for the web site visitors.</t>
  </si>
  <si>
    <t>1.7.2.</t>
  </si>
  <si>
    <t>The list of links may include the key government agencies and other related agencies.</t>
  </si>
  <si>
    <t>1.8.</t>
  </si>
  <si>
    <t>Website building confidence</t>
  </si>
  <si>
    <t>1.8.1.</t>
  </si>
  <si>
    <t>The proposed web site should a Copyright and Privacy Policy prominently displayed on the homepage.</t>
  </si>
  <si>
    <t>1.8.2.</t>
  </si>
  <si>
    <t>Website should include comprehensive Terms and Conditions statements, linked from all important pages.</t>
  </si>
  <si>
    <t>1.8.3.</t>
  </si>
  <si>
    <t>All electronic commerce transactions should be handled using the ITA e-Payment gateway.</t>
  </si>
  <si>
    <t>Included in payment gateway integration</t>
  </si>
  <si>
    <t>1.8.4.</t>
  </si>
  <si>
    <t>Bidder need to ensure that after appropriate validation by w3c/ or equivalent organizations. Once validations are passed the logo from the respective organization should be positioned and displayed in the website to improve the confidence of visitors.</t>
  </si>
  <si>
    <t>1.9.</t>
  </si>
  <si>
    <t>e-Participation</t>
  </si>
  <si>
    <t>1.9.1.</t>
  </si>
  <si>
    <t>Surveys And Opinion Polls</t>
  </si>
  <si>
    <t>1.9.1.1.</t>
  </si>
  <si>
    <t>Online surveys and opinion polls can be published for e-participation in the web site for visitors.</t>
  </si>
  <si>
    <t>1.9.1.2.</t>
  </si>
  <si>
    <t>The administrator of the site should be able to create and publish new surveys and opinion polls and analyse the results of the survey and opinion polls without any software coding.</t>
  </si>
  <si>
    <t>1.9.1.3.</t>
  </si>
  <si>
    <t>The website visitors should be able to view the survey/opinion poll results.</t>
  </si>
  <si>
    <t>1.9.1.4.</t>
  </si>
  <si>
    <t>Forum moderators from MOCI should be assigned to track and monitor different forum discussion groups.</t>
  </si>
  <si>
    <t>1.9.2.</t>
  </si>
  <si>
    <t>Calendar</t>
  </si>
  <si>
    <t>1.9.2.1.</t>
  </si>
  <si>
    <t>The web site should contain a calendar of events that is happening within the MOCI. The Calendar should be easy to use and it can be modified easily through the above mentioned content management tool.</t>
  </si>
  <si>
    <t>1.9.3.</t>
  </si>
  <si>
    <t>Discussion Forum</t>
  </si>
  <si>
    <t>1.9.3.1.</t>
  </si>
  <si>
    <t>The portal should allow users to initiate discussion in the website</t>
  </si>
  <si>
    <t>1.9.3.2.</t>
  </si>
  <si>
    <t>The discussion forums may be moderated as per the need.</t>
  </si>
  <si>
    <t>Included in 1.9.1.4.</t>
  </si>
  <si>
    <t>1.9.3.3.</t>
  </si>
  <si>
    <t>Website administrators should be able to create closed forums targeting a specific set of internal or external users as the participants.</t>
  </si>
  <si>
    <t>1.9.4.</t>
  </si>
  <si>
    <t>Online Forms</t>
  </si>
  <si>
    <t>1.9.4.1.</t>
  </si>
  <si>
    <t>The portal should have provision to capture user feedback using online forms and mechanism should be in place to ensure timely response to feedback/queries received through the website.</t>
  </si>
  <si>
    <t>Included in previous points</t>
  </si>
  <si>
    <t>1.9.4.2.</t>
  </si>
  <si>
    <t>The online form should be developed taking into account the following minimum functionalities:
 Verifies entries on client basis (e.g. verify if users wrote their email address in the form)
 Provide a list in a form of drop down menu to allow users to direct the query to different departments in the MOCI.
 Assign each item/department from the drop down menu to an email address. Allow Web Site Administrator to re-assign the email addresses if required by using the content management tool.</t>
  </si>
  <si>
    <t>1.9.4.3.</t>
  </si>
  <si>
    <t>The portal should send an acknowledgement note, via email, mobile text message or online message for forms/ emails submitted.</t>
  </si>
  <si>
    <t>1.10.</t>
  </si>
  <si>
    <t>Social Media and Social Networking</t>
  </si>
  <si>
    <t>1.10.1.</t>
  </si>
  <si>
    <t>The Portal must support social media and social networking features to engage the users in sharing and socially participating between each other through different channels. There are various avenues to allow social interaction.</t>
  </si>
  <si>
    <t>1.10.2.</t>
  </si>
  <si>
    <t>Social link sharing: Portal users should be able to share links to certain Portal content with others through email or through publishing them to popular social media sites. Suitable pages should have links readily available to allow the users to quickly share their favorite content.</t>
  </si>
  <si>
    <t>1.10.3.</t>
  </si>
  <si>
    <t>Social reviews: Portal users should be able to voice their opinions and reviews on services, places, events and many other aspects in away that is visible and beneficial to all. Other users should be able to read previous reviews and comment on them and even start a discussion around the same topic.</t>
  </si>
  <si>
    <t>1.10.4.</t>
  </si>
  <si>
    <t>Update alerts: certain pages should have an “update alert” options that allows users to choose to be notified whenever the content of this specific page is updated.</t>
  </si>
  <si>
    <t>1.10.5.</t>
  </si>
  <si>
    <t>The CMS should be able to activate or deactivate social networking functionalities at the will of the Super Administrator should it be decided in the future that MOCI would refrain from using the social networking tools and applications.</t>
  </si>
  <si>
    <t>1.11.</t>
  </si>
  <si>
    <t>Feedback</t>
  </si>
  <si>
    <t>1.11.1.</t>
  </si>
  <si>
    <t>The Portal must have the capability to emphasize and strengthen two-way dialogues and communication between MOCI and the different users.</t>
  </si>
  <si>
    <t>1.11.2.</t>
  </si>
  <si>
    <t>All pages on the Portal that provide information, instructions, articles or news whether should have a feedback text area allowing the user to enter their remarks and comments. It should be possible to allow only moderated messages as per the need.</t>
  </si>
  <si>
    <t>1.11.3.</t>
  </si>
  <si>
    <t>The Portal pages should contain a simple opinion poll asking the user to rate how useful they found the page to be.</t>
  </si>
  <si>
    <t>1.11.4.</t>
  </si>
  <si>
    <t>Remarks and poll results should be forwarded to concerned employees. Also, concerned employees must be able to produce customizable feedback reports and they should be able to send responses to these comments as appropriate.</t>
  </si>
  <si>
    <t>1.11.5.</t>
  </si>
  <si>
    <t>User feedback must be stored by the Portal to be used later for measuring customer satisfaction and for producing different metrics.</t>
  </si>
  <si>
    <t>1.12.</t>
  </si>
  <si>
    <t>Alerts</t>
  </si>
  <si>
    <t>1.12.1.</t>
  </si>
  <si>
    <t>The Portal should provide alert services to its users. Alert services should enable registered users to indicate their interest in some of the information or services provided by the Portal and allow them to register to receive alerts for any updates or additions</t>
  </si>
  <si>
    <t>Included in notification estimates</t>
  </si>
  <si>
    <t>1.12.2.</t>
  </si>
  <si>
    <t>The Portal should enable customers to receive important alerts through email or SMS to keep them aware about the progress of their e-service request and/or the required actions for the processing of their e-service requests.</t>
  </si>
  <si>
    <t>1.12.3.</t>
  </si>
  <si>
    <t>The Portal should support sending alerts either through email or SMS to registered users.</t>
  </si>
  <si>
    <t>1.12.4.</t>
  </si>
  <si>
    <t>Registered users should also be able to change their preferences regarding what to receive alerts for or how to receive the alerts.</t>
  </si>
  <si>
    <t>1.12.5.</t>
  </si>
  <si>
    <t>The Portal must have the ability to enable/disable SMS notifications.</t>
  </si>
  <si>
    <t>1.12.6.</t>
  </si>
  <si>
    <t>The Portal must support integration with SMS gateway system.</t>
  </si>
  <si>
    <t>1.12.7</t>
  </si>
  <si>
    <t>MOCI Authorities needs to have an option to choose the list of people to whom the SMS needs to be sent. For example
An alert to inform the registered users about a new news item that is published.
An alert to inform the Bidders about any new Bidders published etc.</t>
  </si>
  <si>
    <t>1.13.</t>
  </si>
  <si>
    <t>Current functionality and information</t>
  </si>
  <si>
    <t>1.13.1.</t>
  </si>
  <si>
    <t>In addition to all the new features and functionalities mentioned in this section, bidders are required to replicate the functionalities and information that are available in the site www.moci.gov.om</t>
  </si>
  <si>
    <t>1.13.2.</t>
  </si>
  <si>
    <t>All the links and functionalities in the current website need to be made available in the new website. Bidder need to submit a document highlighting the current Website functionality to the newly proposed website and get sign off of the same from MOCI team.</t>
  </si>
  <si>
    <t>1.13.3.</t>
  </si>
  <si>
    <t>Any changes to the functionality and/or information that are available in the current MOCI must be discussed and approved with MOCI prior to implementation.</t>
  </si>
  <si>
    <t>1.13.4.</t>
  </si>
  <si>
    <t>Bidders are expected to analyse the content and suggest an improved layout considering best practices followed globally.</t>
  </si>
  <si>
    <t>1.14.</t>
  </si>
  <si>
    <t>Mobile Content</t>
  </si>
  <si>
    <t>1.14.1.</t>
  </si>
  <si>
    <t>The website should be displayed correctly on a mobile device.</t>
  </si>
  <si>
    <t>1.14.2.</t>
  </si>
  <si>
    <t>There should be an m-GovernmentAgency.gov.om site that should get automatically redirected to when a user accesses the website from a mobile device. For smart phone users the same is not required as currently smart phone browsers has the capability to render normal webpages.</t>
  </si>
  <si>
    <t>1.14.3.</t>
  </si>
  <si>
    <t>The mobile site should pass the W3C mobile OK checker (http://www.w3.org/TR/mobileOK-basic10-tests/).</t>
  </si>
  <si>
    <t>Portal Ministry Specific Requirements
Tenderers are required to highlight their experience and showcase and assist MOCI in finalising the full list of sections that MOCI should implement based on the ITA Portal guidelines and Bidders past experience of implementing Portals with other similar organisations. Below is the list of minimum functionalities that MOCI is currently intending and the same will be finalised during the requirement gathering and prototype phase of the project.</t>
  </si>
  <si>
    <t>2.1.</t>
  </si>
  <si>
    <t>About The Ministry</t>
  </si>
  <si>
    <t>2.1.1.</t>
  </si>
  <si>
    <t>The Portal must serve as the single stop gateway for all users looking for:
 Information about MOCI.
 MOCI Announcements.
 Details of the MOCI like The Royal Decree, Ministers Message, and MOCI Policy etc.
 Services offered by MOCI and its affiliated organizations.</t>
  </si>
  <si>
    <t>2.2.</t>
  </si>
  <si>
    <t>Ministry Programs</t>
  </si>
  <si>
    <t>2.2.1</t>
  </si>
  <si>
    <t>A section to list the details of the various programs related to the MOCI activities.</t>
  </si>
  <si>
    <t>Organization Hierarchy</t>
  </si>
  <si>
    <t>2.3.1</t>
  </si>
  <si>
    <t>The organization structure should display the hierarchical structure of the MOCI. It should also have the various activities done by the respective section.</t>
  </si>
  <si>
    <t>2.4.</t>
  </si>
  <si>
    <t>Royal Decrees</t>
  </si>
  <si>
    <t>2.4.1.</t>
  </si>
  <si>
    <t>The website should have a section where the Royal Decrees can be published. The site should allow option to highlight the new Decrees and also option to manage the content (add/edit/delete) and also provision to archive etc.</t>
  </si>
  <si>
    <t>Estimated under Offical Gazette</t>
  </si>
  <si>
    <t>2.5.</t>
  </si>
  <si>
    <t>Royal Orders</t>
  </si>
  <si>
    <t>2.5.1.</t>
  </si>
  <si>
    <t>The website should have a section where the Royal Orders can be published. The site should allow option to highlight the new Orders and also option to manage the content (add/edit/delete) and also provision to archive etc.</t>
  </si>
  <si>
    <t>2.6.</t>
  </si>
  <si>
    <t>Laws and Conventions</t>
  </si>
  <si>
    <t>2.6.1.</t>
  </si>
  <si>
    <t>The website should have a section where the Laws and Conventions can be published. The site should allow option to highlight the new Laws and Conventions and also option to manage the content (add/edit/delete) and also provision to archive etc.
Probably this has dependency on the Official Gazzette module of the eCR portal and vendors need to ensure that duplication is avoided.</t>
  </si>
  <si>
    <t>2.7.</t>
  </si>
  <si>
    <t>Ministerial Committees</t>
  </si>
  <si>
    <t>2.7.1.</t>
  </si>
  <si>
    <t>The website should have a section where the details of the various committees and purpose of these committees can be published. The site should allow option to highlight the new committees and also option to manage the content (add/edit/delete) and also provision to archive etc.</t>
  </si>
  <si>
    <t>2.7.2.</t>
  </si>
  <si>
    <t>There should be also option to upload the photographs of members who are part of these committees and publish the various reports and findings of these committees if needed.</t>
  </si>
  <si>
    <t>2.8.</t>
  </si>
  <si>
    <t>Contact Us Page</t>
  </si>
  <si>
    <t>2.8.1.</t>
  </si>
  <si>
    <t>Website should have a 'Contact Us' page, linked from the home page and all relevant places in the website. The complete contact details of important functionaries in the Ministry should be given in the 'Contact Us' section</t>
  </si>
  <si>
    <t>2.8.2.</t>
  </si>
  <si>
    <t>There should be functionality to interact with the Minister. This should be a blog functionality whereby Minister specific messages can be posted and citizens can participate as well as submit the messages.</t>
  </si>
  <si>
    <t>2.8.3.</t>
  </si>
  <si>
    <t>Address of the Ministry location with telephone numbers should also be provided. An interactive geographical map (Google map or equivalent) should be provided to locate the address of the Ministry and its regional offices.</t>
  </si>
  <si>
    <t>2.8.4.</t>
  </si>
  <si>
    <t>Address of the Ministry service providers such as SANAD centers, Lawyer Offices etc should also be listed in the Website.</t>
  </si>
  <si>
    <t>2.8.5.</t>
  </si>
  <si>
    <t>Bidders should provide a tool to display a Phone Directory which contains contact details of all relevant departments and sections of the MOCI. The functionality should be simple so that it can be maintained easily by the respective section.</t>
  </si>
  <si>
    <t>2.9.</t>
  </si>
  <si>
    <t>NEWS &amp; Press releases</t>
  </si>
  <si>
    <t>2.9.1.</t>
  </si>
  <si>
    <t>The Portal should include a news section that displays categorized and searchable news items. Published news items should be related to the MOCI with all its different departments and services.</t>
  </si>
  <si>
    <t>2.9.2.</t>
  </si>
  <si>
    <t>Announcements of new services, new Portal features, updated regulations or laws, events, conferences or any other type of relevant news should be available within the news section of the Portal.</t>
  </si>
  <si>
    <t>2.9.3.</t>
  </si>
  <si>
    <t>News items should be searchable by various search criteria.</t>
  </si>
  <si>
    <t>Serach will work based on key-word</t>
  </si>
  <si>
    <t>2.9.4.</t>
  </si>
  <si>
    <t>The news and press releases module need to align its requirements with the functionality “Search Public Announcements” of the Simplified OSS project scope.</t>
  </si>
  <si>
    <t>Those will be two different seraches</t>
  </si>
  <si>
    <t>2.9.5.</t>
  </si>
  <si>
    <t>The homepage of the Portal as well as internal pages should automatically display relevant news headlines and should allow the users to click on them for more details.</t>
  </si>
  <si>
    <t>2.9.6.</t>
  </si>
  <si>
    <t>News / Press releases should be displayed along with the date and these are organized as per the archival policy of the website</t>
  </si>
  <si>
    <t>2.9.7.</t>
  </si>
  <si>
    <t>Online news syndication features should also be available on news pages so that interested users can keep up to date with MOCI portal news through their news aggregators.</t>
  </si>
  <si>
    <t>Included in RSS estimates</t>
  </si>
  <si>
    <t>2.9.8.</t>
  </si>
  <si>
    <t>The site should offer an email distribution of a newsletter</t>
  </si>
  <si>
    <t>2.9.9.</t>
  </si>
  <si>
    <t>The site should offer a “What’s New” section for providing the recently added/updated details of the site.</t>
  </si>
  <si>
    <t>2.10.</t>
  </si>
  <si>
    <t>e-Services</t>
  </si>
  <si>
    <t>2.10.1.</t>
  </si>
  <si>
    <t>As a part of the Oman eGovernment Transformation requirements every ministry website should list the details of all the services provided by the ministry. Therefore the portal should have a page with details of all the services provided by MOCI.</t>
  </si>
  <si>
    <t>Included in each e-service development estimate</t>
  </si>
  <si>
    <t>2.10.2.</t>
  </si>
  <si>
    <t>There should be a list of most used e-Services of MOCI shown in the Website of MOCI.</t>
  </si>
  <si>
    <t>2.10.3.</t>
  </si>
  <si>
    <t>There Website should identify automatically the most used e-Services and this section should automatically display the most used eServices link.</t>
  </si>
  <si>
    <t>2.10.4.</t>
  </si>
  <si>
    <t>It has to be noted that e-Services may have to presented under multiple categories such as Starting a Business, Renewing Business, Licensing etc.</t>
  </si>
  <si>
    <t>2.10.5.</t>
  </si>
  <si>
    <t>Considering that MOCI is planning to offer many e-Services as part of the Simplified OSS projects, Bidders are expected to work in coordination with the Simplified OSS development team and come out with a landing page to display all the e-Services offered by MOCI if needed</t>
  </si>
  <si>
    <t>2.10.6.</t>
  </si>
  <si>
    <t>File and Track complaints. There should also be option to contact the ministry with all the associated contact details.</t>
  </si>
  <si>
    <t>2.10.7.</t>
  </si>
  <si>
    <t>There should be a service to publish the list of projects currently carried out by MOCI and to update the status of the same. For example opening of OSS in the regions etc.</t>
  </si>
  <si>
    <t>Covered by news functionality</t>
  </si>
  <si>
    <t>2.11.</t>
  </si>
  <si>
    <t>Tender Announcements</t>
  </si>
  <si>
    <t>2.11.1.</t>
  </si>
  <si>
    <t>The portal should have a tool to publish Bidders online. The requirement is to publish a list of Bidders which are floated currently and display a maximum of one page summary of the Tender and the way of how to receive the Tender Document. Tenderers are required to provide a link to the E-Tendering web site and specifically to MOCI related Bidders only.</t>
  </si>
  <si>
    <t>2.11.2.</t>
  </si>
  <si>
    <t>There should be an option to purchase the Tendering documents online by integrating with ITA Payment Gateway.</t>
  </si>
  <si>
    <t>2.11.3.</t>
  </si>
  <si>
    <t>Mechanism should be in place to ensure that information on old / irrelevant Tender notices is removed or moved into the archive section</t>
  </si>
  <si>
    <t>2.12.</t>
  </si>
  <si>
    <t>eLibrary</t>
  </si>
  <si>
    <t>2.12.1.</t>
  </si>
  <si>
    <t>Option to publish and view the catalogue of books that is currently available in MOCI Library.</t>
  </si>
  <si>
    <t>2.13.</t>
  </si>
  <si>
    <t>Photo Gallery, Audio And Video</t>
  </si>
  <si>
    <t>2.13.1</t>
  </si>
  <si>
    <t>The Portal should also host photos and videos related to MOCI. The Portal should have Photo /Video Album functionality using the proposed content management tool.</t>
  </si>
  <si>
    <t>2.14.</t>
  </si>
  <si>
    <t>Job Opportunities</t>
  </si>
  <si>
    <t>2.14.1.</t>
  </si>
  <si>
    <t>The web site should contain a job listing facility so that job vacancies can be published online. It should be noted that what is required is just a facility to have another communication channel through the web site especially for jobs advertised by the MOCI.</t>
  </si>
  <si>
    <t>2.14.2.</t>
  </si>
  <si>
    <t>Mechanism should be in place to ensure that information on old / irrelevant job opening notices is removed or moved into the archive section</t>
  </si>
  <si>
    <t>2.15.</t>
  </si>
  <si>
    <t>2.15.1.</t>
  </si>
  <si>
    <t>The proposed web site should show all common queries and their replies related to MOCI.</t>
  </si>
  <si>
    <t>2.15.2.</t>
  </si>
  <si>
    <t>It should be possible to create different sets of FAQs targeted for different user groups of the portal. The portal should automatically display the relevant FAQ based on the user type.</t>
  </si>
  <si>
    <t>2.15.3.</t>
  </si>
  <si>
    <t>The exact mechanism for the population of actually FAQ content should be agreed with the Documentation team responsible for the “Documentation” sub project.</t>
  </si>
  <si>
    <t>2.15.4.</t>
  </si>
  <si>
    <t>The process and procedures section also need to be provided a link and the content population for this section need to be carried out in coordination with the “Documentations” sub project team.</t>
  </si>
  <si>
    <t>2.16.</t>
  </si>
  <si>
    <t>Schemes</t>
  </si>
  <si>
    <t>2.16.1.</t>
  </si>
  <si>
    <t>There should be provision to list the various schemes or programs offered by Ministry for various target segments. For example Schemes and programs for SME etc.</t>
  </si>
  <si>
    <t>Portal Non Functional Requirements</t>
  </si>
  <si>
    <t>3.1.</t>
  </si>
  <si>
    <t>Performance Requirements</t>
  </si>
  <si>
    <t>3.1.1.</t>
  </si>
  <si>
    <t>Bidder need to submit an expected portal performance report and justifications</t>
  </si>
  <si>
    <t>3.1.2.</t>
  </si>
  <si>
    <t>The Bidder should also highlight the data growth expectation based on prior implementation experience.</t>
  </si>
  <si>
    <t>3.2.</t>
  </si>
  <si>
    <t>Scalability Requirements</t>
  </si>
  <si>
    <t>3.2.1.</t>
  </si>
  <si>
    <t>Bidders are required to ensure well-balanced load distribution on the various hardware and software components to ensure that no congestion in any of the solution hardware components occurring with the growing load on the Portal.</t>
  </si>
  <si>
    <t>Allready achived by current installation</t>
  </si>
  <si>
    <t>3.2.2.</t>
  </si>
  <si>
    <t>Bidders are required to clearly specify upgrade path for the solution components (software and hardware) and how the overall solution can handle additional loads.</t>
  </si>
  <si>
    <t>3.3.</t>
  </si>
  <si>
    <t>Integration Requirements</t>
  </si>
  <si>
    <t>3.3.1.</t>
  </si>
  <si>
    <t>ntegration with ITA Systems
Bidders are requested to read the section Current Technology Environment- Other Implementation Details before estimating the effort for the functionalities stated in this section.</t>
  </si>
  <si>
    <t>3.3.1.1.</t>
  </si>
  <si>
    <t>The Portal should support online payment and should be possible to integrate with ITA e-payment system(if needed).</t>
  </si>
  <si>
    <t>Included in ITA payment gateway estimates</t>
  </si>
  <si>
    <t>3.3.1.2.</t>
  </si>
  <si>
    <t>The system should integrate with the Single Sign On (SSO) Functionality offered by the ITA Government Portal. (if needed).</t>
  </si>
  <si>
    <t>Allready done</t>
  </si>
  <si>
    <t>3.3.1.3.</t>
  </si>
  <si>
    <t>All the public users in the system which needs authentication should make use of ITA Government Portal authentication mechanism.</t>
  </si>
  <si>
    <t>Allraeady done</t>
  </si>
  <si>
    <t>3.3.1.4.</t>
  </si>
  <si>
    <t>All the services offered by the MOCI Portal should be made available in the ITA Government Portal as well. It should be noted that it is not just redirection that is expected, rather a tight integration between the ITA Government portal and the planned MOCI Portal in the form of Web services, Remote Procedure call, Remote Portlet invocation or appropriate technology based on the platform that is proposed for MOCI Portal.</t>
  </si>
  <si>
    <t>Estimated under MoCI to oman.om bridge</t>
  </si>
  <si>
    <t>3.4.</t>
  </si>
  <si>
    <t>Security</t>
  </si>
  <si>
    <t>3.5.</t>
  </si>
  <si>
    <t>The pages of the portal that deal with payment and other critical data should only be accessible via a secured link.</t>
  </si>
  <si>
    <t>3.6.</t>
  </si>
  <si>
    <t>The following security coding guidelines must be followed:  Do not hard code username/passwords in logs and application code
 Do not maintain plain text passwords in configuration files and database
 Do not use insecure protocols to exchange data with external parties
 Prevent any information leakage through error messages
 Shield the system errors and debug information from the end-user which might reveal the technology and product used
 Session should expire when no activity or when maximum period has elapsed
 Do not put sensitive data in URL parameters
 Log all access to sensitive data
 Do not rely on client side input validation, always validate input
 Check input for cross site scripting (XSS)
 Users should not use application credentials to access any system or any database</t>
  </si>
  <si>
    <t>Included in every task estimate</t>
  </si>
  <si>
    <t>3.7.</t>
  </si>
  <si>
    <t>Ministry may engage a 3rd party organization or ITA Information Security Division to carry out a penetration testing and Bidders are expected to fix any gaps identified as a result.</t>
  </si>
  <si>
    <t>3.8.</t>
  </si>
  <si>
    <t>The database layers of the implemented solutions should employ user input filtration, user input strong typing, and other security features to prevent SQL injection threats and vulnerabilities. Avoid any dynamic SQL in the implementation which is prone to SQL injection attacks.</t>
  </si>
  <si>
    <t>Included in task estimates</t>
  </si>
  <si>
    <t>3.9.</t>
  </si>
  <si>
    <t>Accessibility</t>
  </si>
  <si>
    <t>3.9.1.</t>
  </si>
  <si>
    <t>As the portal is going to be accessed from around the world, from various browsers and operating systems, by people with different abilities and likings, it is imperative that accessibility guidelines are followed as closely as possible.</t>
  </si>
  <si>
    <t>3.9.2.</t>
  </si>
  <si>
    <t>Functionality of portal should be operable through keyboard.</t>
  </si>
  <si>
    <t>3.9.3</t>
  </si>
  <si>
    <t>The site’s content should be read aloud by relevant software</t>
  </si>
  <si>
    <t>Users need to use own screen readers</t>
  </si>
  <si>
    <t>3.9.4.</t>
  </si>
  <si>
    <t>The site content should be possible to be resized.</t>
  </si>
  <si>
    <t>3.9.5.</t>
  </si>
  <si>
    <t>The site should meet the W3C's Web Content Accessibility Guidelines Priority 1</t>
  </si>
  <si>
    <t>3.10.</t>
  </si>
  <si>
    <t>Alternate Content Delivery Channels</t>
  </si>
  <si>
    <t>3.10.1.</t>
  </si>
  <si>
    <t>Bidders are expected to ensure that the content that is displayed in the website (like, news, announcements, etc.) can be made available to alternate delivery channels like mobile/tablet etc. as and when required. To enable that, all the content in the portal should be available via a web-service layer.</t>
  </si>
  <si>
    <t>Included in mobile portal estimates</t>
  </si>
  <si>
    <t>3.10.2.</t>
  </si>
  <si>
    <t>Bidders are required to work with the Mobile App development team to ensure that some of the information contents stated above are made available as Webservice to Mobile App that is planned.</t>
  </si>
  <si>
    <t>3.11.</t>
  </si>
  <si>
    <t>Authentication &amp; Authorization</t>
  </si>
  <si>
    <t>3.11.1.</t>
  </si>
  <si>
    <t>As stated earlier, the user Authentication should be done using ITA’s SSO.</t>
  </si>
  <si>
    <t>Included in previous estimates</t>
  </si>
  <si>
    <t>3.11.2.</t>
  </si>
  <si>
    <t>Users of the Portal should be classified into different categories; These categories are not mutually exclusive as a user can belong to multiple categories at the same time. Some of the categories for MOCI are</t>
  </si>
  <si>
    <t>3.11.3.</t>
  </si>
  <si>
    <t>Provide a customized and targeted experience to users based on their classification and interest.</t>
  </si>
  <si>
    <t>3.11.4.</t>
  </si>
  <si>
    <t>Each of the Portal sections should categorize its content and services based on various domains or topics that are relevant to the user category of that section.</t>
  </si>
  <si>
    <t>3.11.5.</t>
  </si>
  <si>
    <t>All sections should have a unified Look &amp; Feel and users of various sections should not feel that they are accessing different Portals.</t>
  </si>
  <si>
    <t>3.11.6.</t>
  </si>
  <si>
    <t>Common Portal functionalities should be shared between the different sections of the Portal and should be accessible to all user types.</t>
  </si>
  <si>
    <t>3.11.7.</t>
  </si>
  <si>
    <t>Provide flexible and customizable Portal pages layouts for different sections, the layouts might be different based on the requirements of what needs to be displayed for each type of users.</t>
  </si>
  <si>
    <t>3.11.8.</t>
  </si>
  <si>
    <t>There would be fixed elements throughout the pages of the Portal such as the header, footer, navigation links, common Portal functionality and others. For each of the sections, the main parts of the pages would be tailored and customized for the type of users for that section to provide the required content in the most easily accessible and beneficial way to maximize the value of the Portal.</t>
  </si>
  <si>
    <t>3.12.</t>
  </si>
  <si>
    <t>Development/ Coding</t>
  </si>
  <si>
    <t>3.12.1.</t>
  </si>
  <si>
    <t>The new Portal should have a solid yet flexible information architecture and layout.</t>
  </si>
  <si>
    <t>3.12.2.</t>
  </si>
  <si>
    <t>For the Portal to be smoothly upgraded/updated in the future, the winning bidder must commit to an open, transparent and annotated method of coding to ensure that they or any other development house can upgrade the Portal easily in the future.</t>
  </si>
  <si>
    <t>3.12.3.</t>
  </si>
  <si>
    <t>A very structured and modular approach to coding is required. For example, key site variables should be held in one file, functions and classes of coding must be used instead of replicating lines of code, files and folders should follow a standard naming convention, etc.</t>
  </si>
  <si>
    <t>3.12.4.</t>
  </si>
  <si>
    <t>Post the design, development and the audits, the bidder shall hand over the complete code of the Portal applications to MOCI in softcopy format.</t>
  </si>
  <si>
    <t>3.12.5.</t>
  </si>
  <si>
    <t>Bidder is also required to submit a documentation highlighting the Themes, Style Sheets and various other aspects implemented in the website so that MOCI IT team can take over the future developments or enhancements of the looks and feel ,Themes and functionalities.</t>
  </si>
  <si>
    <t>3.12.6.</t>
  </si>
  <si>
    <t>3.12.7.</t>
  </si>
  <si>
    <t>The website should use latest web technologies like HTML5 and AJAX for partial loading of pages for better user experience and performance.</t>
  </si>
  <si>
    <t>3.12.8.</t>
  </si>
  <si>
    <t>Website should use Cascading Style sheets to control layouts/styles and not inline style.</t>
  </si>
  <si>
    <t>3.12.9.</t>
  </si>
  <si>
    <t>Labels should be provided when content requires input from the users.</t>
  </si>
  <si>
    <t>3.12.10.</t>
  </si>
  <si>
    <t>All input errors should be presented in text.</t>
  </si>
  <si>
    <t>3.12.11.</t>
  </si>
  <si>
    <t>Focus should not be trapped in any component while navigating using keyboard.</t>
  </si>
  <si>
    <t>3.12.12.</t>
  </si>
  <si>
    <t>Metadata for pages like title, keywords, description and language should be appropriately included</t>
  </si>
  <si>
    <t>Scope of the portal’s Hardware/Hosting Infrastructure.</t>
  </si>
  <si>
    <t>4.1.</t>
  </si>
  <si>
    <t>Bidders are required to refer to the Section Hardware Components and Current utilisation section. MOCI do not have plans to procure hardware , however Bidders after analysing the information feels hardware is required the same should be highlighted.</t>
  </si>
  <si>
    <t>Current hardware is enough to take the load</t>
  </si>
  <si>
    <t>4.2.</t>
  </si>
  <si>
    <t>Bidders are required to ensure that the Website is hosted within the existing private cloud infrastructure at MOCI.</t>
  </si>
  <si>
    <t>4.3.</t>
  </si>
  <si>
    <t>The website should be made accessible to the intended audience in an efficient and secure manner on 24 x 7.</t>
  </si>
  <si>
    <t>Existing SLA is used</t>
  </si>
  <si>
    <t>4.4.</t>
  </si>
  <si>
    <t>The bidder should take all possible secure measures to prevent defacement/ hacking of the website and should have a contingency plan in place for situation like these.</t>
  </si>
  <si>
    <t>Scope of portal’s Maintenance and Support</t>
  </si>
  <si>
    <t>5.1.</t>
  </si>
  <si>
    <t>General Requirements</t>
  </si>
  <si>
    <t>5.1.1.</t>
  </si>
  <si>
    <t>Bidders need to work with the existing Managed services provider at MOCI and ensure that required documentation and details required are transferred to ensure that Maintenance and support can be handled by the existing Managed Operations provider at MOCI.</t>
  </si>
  <si>
    <t>5.1.2.</t>
  </si>
  <si>
    <t>Bidders are also required to work with existing service provider at MOCI and assist in making any configuration changes or to set up any configuring parameters in order to ensure that performance monitoring and other reporting requirements can be addressed by the existing service provider.</t>
  </si>
  <si>
    <t>5.1.3.</t>
  </si>
  <si>
    <t>Ensure that upon final acceptance of the MOCI Portal, any OEM warranties will be transferred to MOCI at no additional charge</t>
  </si>
  <si>
    <t>5.1.4.</t>
  </si>
  <si>
    <t>Ensure that all warranty, maintenance &amp; support documentation (whether expired or not) will be delivered to MOCI at the issuance of the final acceptance certificate.</t>
  </si>
  <si>
    <t>5.1.5.</t>
  </si>
  <si>
    <t>Bidders are required to provide Premium Level warranty and support through the technology Bidder for all software used in the MOCI Portal.</t>
  </si>
  <si>
    <t>Included on overall project warranty</t>
  </si>
  <si>
    <t>5.1.6.</t>
  </si>
  <si>
    <t>Bidders’ warranty must cover all work activities contained in the contract against all design, manufacturing, and environment faults until the issuance of the final acceptance.</t>
  </si>
  <si>
    <t>5.2.</t>
  </si>
  <si>
    <t>Warranty Requirements</t>
  </si>
  <si>
    <t>5.2.1.</t>
  </si>
  <si>
    <t>The duration of the warranty shall be mandatory for 3 months from the final acceptance date of the MOCI Portal and Bidder need to fix any fugs or issues in the Website.</t>
  </si>
  <si>
    <t>5.2.2.</t>
  </si>
  <si>
    <t>The warranty shall include the repair or replacement of the products / components during the support period by the Bidder. The replacement products / components shall meet the related specifications without further repair or modification.</t>
  </si>
  <si>
    <t>5.2.3.</t>
  </si>
  <si>
    <t>Bidders shall be liable for all costs including, but not limited to, the costs of material, labor, travel, transport and living expenses associated with the collection and return of the components covered by the warranty, maintenance &amp; support</t>
  </si>
  <si>
    <t>5.2.4</t>
  </si>
  <si>
    <t>Bidders shall work with the existing Managed Operations team at MOCI and ensure that Appropriate SLA in line with the existing ones for the One Stop Shop system is defined and configured.</t>
  </si>
  <si>
    <t>Scope of Knowledge Transfer and Training</t>
  </si>
  <si>
    <t>6.1.</t>
  </si>
  <si>
    <t>6.2.</t>
  </si>
  <si>
    <t>Bidder shall submit its proposed plan and approach for conducting the knowledge transfer and training across MOCI to delivering the required knowledge.</t>
  </si>
  <si>
    <t>Included in training estimates</t>
  </si>
  <si>
    <t>6.3.</t>
  </si>
  <si>
    <t>Bidder is expected to transfer knowledge and train these staff to ensure that the system can be maintained effectively after the exit of the bidder.</t>
  </si>
  <si>
    <t>6.4.</t>
  </si>
  <si>
    <t>Ensure source code of all software components developed or customized during the implementation of the entire solution must be handed over to MOCI after project completion</t>
  </si>
  <si>
    <t>6.5.</t>
  </si>
  <si>
    <t>Bidders are required to provide knowledge transfer and training for the Website, CMS, Themes, CSS and other components throughout the project implementation phases covering various users groups.</t>
  </si>
  <si>
    <t>6.6.</t>
  </si>
  <si>
    <t>All proposed trainings must be delivered at MOCI premises and must be classroom-based and instructor-led.</t>
  </si>
  <si>
    <t>6.7.</t>
  </si>
  <si>
    <t>Online / Remote presentations (e.g. WebEx sessions or the like) will not be accepted as part of the official training program.</t>
  </si>
  <si>
    <t>No WebEx trainings are included for web-site consolidation project</t>
  </si>
  <si>
    <t>6.8.</t>
  </si>
  <si>
    <t>Bidders are required to discuss the training approach, courses, sessions and tools to be used to support the training and knowledge transfer</t>
  </si>
  <si>
    <t>6.9.</t>
  </si>
  <si>
    <t>Bidders are required to handle all training activities including but not limited to the provision of training venue, site set-up, PCs, training material, standard office supplies and any other support tasks as required to ensure successful training</t>
  </si>
  <si>
    <t>Venue, PC, office supplies, transportation have to be provided by client</t>
  </si>
  <si>
    <t>6.10.</t>
  </si>
  <si>
    <t>Bidders will also be required to provide electronic and hard copies of all training materials used during training sessions. All training courses are required to be by certified / authorized trainers.</t>
  </si>
  <si>
    <t>6.11.</t>
  </si>
  <si>
    <t>Bidders are required to specify and describe the training courses / sessions they will provide according to the template provided in Annexure I.</t>
  </si>
  <si>
    <t>6.12.</t>
  </si>
  <si>
    <t>Bidders are required to define the skills and expertise needed to maintain, support and undertake future enhancements.</t>
  </si>
  <si>
    <t>7.1.</t>
  </si>
  <si>
    <t>Scope of work of Project Implementation and Project Management</t>
  </si>
  <si>
    <t>7.1.1.</t>
  </si>
  <si>
    <t>Bidders are required to provide their requirements for on-site project implementation from MOCI premises where the project scope will be developed, tested and deployed</t>
  </si>
  <si>
    <t>7.1.2.</t>
  </si>
  <si>
    <t>Bidder to provide the approximate physical space and setup required by the Bidder’s project team during the various phases of this project.</t>
  </si>
  <si>
    <t>FN30</t>
  </si>
  <si>
    <t>Mobile Application</t>
  </si>
  <si>
    <t>Simplified OSS</t>
  </si>
  <si>
    <t>% per Milestone</t>
  </si>
  <si>
    <t>Eff per milestone</t>
  </si>
  <si>
    <t>Query CR</t>
  </si>
  <si>
    <t>New CR application</t>
  </si>
  <si>
    <t xml:space="preserve">New CR processing - Task list </t>
  </si>
  <si>
    <t xml:space="preserve">New CR processing - Execution of automated tasks </t>
  </si>
  <si>
    <t>New CR processing - Progress monitoring</t>
  </si>
  <si>
    <t>New CR processing - Human task forms (10 screens)</t>
  </si>
  <si>
    <t xml:space="preserve">Update CR processing - Task list </t>
  </si>
  <si>
    <t xml:space="preserve">Update CR processing - Execution of automated tasks </t>
  </si>
  <si>
    <t>Update CR processing - Progress monitoring</t>
  </si>
  <si>
    <t>Update CR processing - Human task forms (25 screens)</t>
  </si>
  <si>
    <t>Update CR application</t>
  </si>
  <si>
    <t>FN 9</t>
  </si>
  <si>
    <t>Covered by FN9 requirement</t>
  </si>
  <si>
    <t>View obligations</t>
  </si>
  <si>
    <t>Manage calendar notifications channels</t>
  </si>
  <si>
    <t>Manage calendar representation rights</t>
  </si>
  <si>
    <t>Covered by GR12 requirement</t>
  </si>
  <si>
    <t>GR12</t>
  </si>
  <si>
    <t xml:space="preserve">Register obligations </t>
  </si>
  <si>
    <t>Update obligation compliance</t>
  </si>
  <si>
    <t>View obligation list</t>
  </si>
  <si>
    <t>Manage obligation</t>
  </si>
  <si>
    <t>Register obligation service</t>
  </si>
  <si>
    <t>Update obligation compliance service</t>
  </si>
  <si>
    <t>Installation of reporting engine</t>
  </si>
  <si>
    <t>Integration of reporting engine</t>
  </si>
  <si>
    <t>Submit annual report - XBRL</t>
  </si>
  <si>
    <t>Submit annual report – Web Form</t>
  </si>
  <si>
    <t>List annual reports</t>
  </si>
  <si>
    <t>View annual reports</t>
  </si>
  <si>
    <t xml:space="preserve">Process annual report </t>
  </si>
  <si>
    <t>Submit annual report service</t>
  </si>
  <si>
    <t>Retrieve annual report service</t>
  </si>
  <si>
    <t>List available reports</t>
  </si>
  <si>
    <t>View statistical report</t>
  </si>
  <si>
    <t>List pre-defined reports</t>
  </si>
  <si>
    <t>Manage report authorization</t>
  </si>
  <si>
    <t>Integrate module-specific portlets</t>
  </si>
  <si>
    <t>Query application status</t>
  </si>
  <si>
    <t>View application status</t>
  </si>
  <si>
    <t>Covered by module-specific "Task list" Ucs</t>
  </si>
  <si>
    <t>6.4.2.1 Licensing, FN10, FN11</t>
  </si>
  <si>
    <t>Query applications</t>
  </si>
  <si>
    <t>Covered by FN7 requirement</t>
  </si>
  <si>
    <t>FN7</t>
  </si>
  <si>
    <t>Covered by FN10 requirement</t>
  </si>
  <si>
    <t>FN10</t>
  </si>
  <si>
    <t>Initialize MyCR services</t>
  </si>
  <si>
    <t>Estimated under business consultancy</t>
  </si>
  <si>
    <t>Xwand license</t>
  </si>
  <si>
    <t>License processing - Human task forms (5 screens)</t>
  </si>
  <si>
    <t>License processing - Human task forms (20 screens)</t>
  </si>
  <si>
    <t>Submit annual report – Excel</t>
  </si>
  <si>
    <t>Stress testing II</t>
  </si>
  <si>
    <t>Transfer ownership</t>
  </si>
  <si>
    <t>Initialize liquidation</t>
  </si>
  <si>
    <t>Cancel CR</t>
  </si>
  <si>
    <t>Appeal liquidation rejection</t>
  </si>
  <si>
    <t>Manage user preferences</t>
  </si>
  <si>
    <t>Register Commercial establishment mortgage</t>
  </si>
  <si>
    <t>FN11</t>
  </si>
  <si>
    <t>Covered in FN11</t>
  </si>
  <si>
    <t>1.2.3.16. Administrative console</t>
  </si>
  <si>
    <t>Build administrative console</t>
  </si>
  <si>
    <t>Overview of transformed OSS</t>
  </si>
  <si>
    <t>RIK2014_1</t>
  </si>
  <si>
    <t>Commercial registration for name verifiers</t>
  </si>
  <si>
    <t>RIK2014_2</t>
  </si>
  <si>
    <t>Commercial registration for editors</t>
  </si>
  <si>
    <t>RIK2014_3</t>
  </si>
  <si>
    <t>Commercial registration for verifiers and advisors</t>
  </si>
  <si>
    <t>RIK2014_4</t>
  </si>
  <si>
    <t>Changes in licencing</t>
  </si>
  <si>
    <t>RIK2014_5</t>
  </si>
  <si>
    <t>Training of business analysts</t>
  </si>
  <si>
    <t>RIK2014_6</t>
  </si>
  <si>
    <t>Training of senior management</t>
  </si>
  <si>
    <t>RIK2014_7</t>
  </si>
  <si>
    <t>Training of business process owners</t>
  </si>
  <si>
    <t>RIK2014_8</t>
  </si>
  <si>
    <t>Training of support service providers</t>
  </si>
  <si>
    <t>RIK2014_9</t>
  </si>
  <si>
    <t>Management trainings</t>
  </si>
  <si>
    <t>RIK2014_10</t>
  </si>
  <si>
    <t>Training of trainers</t>
  </si>
  <si>
    <t>RIK2014_11</t>
  </si>
  <si>
    <t>Training of service providers and representatives of OCCI and SME</t>
  </si>
  <si>
    <t>RIK2014_12</t>
  </si>
  <si>
    <t>Grand total</t>
  </si>
  <si>
    <t>3.3.1.4 MoCI to oman.om bridge</t>
  </si>
  <si>
    <t>Efforts under Mobile Application</t>
  </si>
  <si>
    <t>Chksum</t>
  </si>
  <si>
    <t>y</t>
  </si>
  <si>
    <t>n</t>
  </si>
  <si>
    <t>Basic</t>
  </si>
  <si>
    <t>Full</t>
  </si>
  <si>
    <t>Basic option</t>
  </si>
  <si>
    <t>Full option</t>
  </si>
  <si>
    <t>Project</t>
  </si>
  <si>
    <t>chksum</t>
  </si>
  <si>
    <t>Role</t>
  </si>
  <si>
    <t>Project manager</t>
  </si>
  <si>
    <t>System analyst</t>
  </si>
  <si>
    <t>UX designer</t>
  </si>
  <si>
    <t>Architect</t>
  </si>
  <si>
    <t>Developer</t>
  </si>
  <si>
    <t>QA Specialist</t>
  </si>
  <si>
    <t>Sub-total project</t>
  </si>
  <si>
    <t>MM/MD rate</t>
  </si>
  <si>
    <t>Mobile application</t>
  </si>
  <si>
    <t>Effort (md)</t>
  </si>
  <si>
    <t>Effort (mm)</t>
  </si>
  <si>
    <t>Technical writer</t>
  </si>
  <si>
    <t>M12 Standard Template Management Module</t>
  </si>
  <si>
    <t>Upload templates</t>
  </si>
  <si>
    <t>Develop pre-fill rules</t>
  </si>
  <si>
    <t>Theme</t>
  </si>
  <si>
    <t>TO-BE process</t>
  </si>
  <si>
    <t>Legal</t>
  </si>
  <si>
    <t>BP1 - Access to CR information</t>
  </si>
  <si>
    <t>Availability</t>
  </si>
  <si>
    <t>BP2 - Access to trademark information</t>
  </si>
  <si>
    <t>BP3 - Publish public announcement</t>
  </si>
  <si>
    <t>BP4 - Publish public announcement by editor</t>
  </si>
  <si>
    <t>BP5 - Search public announcements</t>
  </si>
  <si>
    <t>BP8 - Digitalization of submitted paper documents</t>
  </si>
  <si>
    <t>BP9 - Report debt via eCR</t>
  </si>
  <si>
    <t>BP10 - Reporting about debt via OSS front office.</t>
  </si>
  <si>
    <t>BP11 - Cancellation of debt via eCR</t>
  </si>
  <si>
    <t>BP13 - Search debt</t>
  </si>
  <si>
    <t>BP12 - Cancellation of debt via OSS front office</t>
  </si>
  <si>
    <t>BP14 - My CR</t>
  </si>
  <si>
    <t>BP15 - Access to Back Office System</t>
  </si>
  <si>
    <t>BP16 - Use of Task Calendar via eCR</t>
  </si>
  <si>
    <t>Commercial Registration</t>
  </si>
  <si>
    <t>BP17 - Submission of new CR registration application via eCR</t>
  </si>
  <si>
    <t>BP18 - New CR registration application proceeding in Back Office System</t>
  </si>
  <si>
    <t>Update CR</t>
  </si>
  <si>
    <t>Licensing</t>
  </si>
  <si>
    <t>BP19  - Submission of new CR registration application by service provider</t>
  </si>
  <si>
    <t>BP20 - New CR registration application proceeding in Back Office System</t>
  </si>
  <si>
    <t>BP21 - Submission of new CR registration application via OSS front office counter</t>
  </si>
  <si>
    <t>BP22 - Closing of name reservation and renewal of reserved name</t>
  </si>
  <si>
    <t>BP23 - Name verification process</t>
  </si>
  <si>
    <t>BP24 - Update CR information via eCR</t>
  </si>
  <si>
    <t>BP25 - Automatic registration of changes in Back Office System</t>
  </si>
  <si>
    <t>BP26 - Proceeding of update application in Back Office System</t>
  </si>
  <si>
    <t>BP27 - Ownership transfer</t>
  </si>
  <si>
    <t>BP28 - Automated CR information update requests from other government registers/information systems.</t>
  </si>
  <si>
    <t>BP29 - Liquidation CR via eCR</t>
  </si>
  <si>
    <t>BP30 - Cancellation CR via eCR</t>
  </si>
  <si>
    <t>BP31 - Submitting annual report via eCR</t>
  </si>
  <si>
    <t>BP32 - Verification and processing of annual report in Back Office System</t>
  </si>
  <si>
    <t>BP33 - Supervision regarding submission of annual report</t>
  </si>
  <si>
    <t>BP34 - Penalization</t>
  </si>
  <si>
    <t>BP35 - Register new commercial establishment mortgage.</t>
  </si>
  <si>
    <t>BP36 - Update commercial establishment’s mortgage.</t>
  </si>
  <si>
    <t>BP37 - Cancel commercial establishment mortgage</t>
  </si>
  <si>
    <t>BP38 - Submission of notice of economic activities</t>
  </si>
  <si>
    <t>BP39 - Submission of application for activity licence</t>
  </si>
  <si>
    <t>BP40 - Adjudication of application for activity licence</t>
  </si>
  <si>
    <t>BP41 - Modification of notice of economic activities</t>
  </si>
  <si>
    <t>BP42 - Modification of activity licence</t>
  </si>
  <si>
    <t>BP43 - Place of activity trade</t>
  </si>
  <si>
    <t>BP44 - Cancellation of notice of economic activities</t>
  </si>
  <si>
    <t>BP45 - Cancellation of activity licence</t>
  </si>
  <si>
    <t>BP46 - Fines registration process</t>
  </si>
  <si>
    <t>BP47 - ISIC Maintenance process</t>
  </si>
  <si>
    <t>Follow-up/PM</t>
  </si>
  <si>
    <t>Change management</t>
  </si>
  <si>
    <t>Included in BP17, BP19, BP21</t>
  </si>
  <si>
    <t>Duplicated from BP18</t>
  </si>
  <si>
    <t>Included in BP24</t>
  </si>
  <si>
    <t>Included in BP29</t>
  </si>
  <si>
    <t>Included in BP32</t>
  </si>
  <si>
    <t>Define overall vision for Availability theme</t>
  </si>
  <si>
    <t>Covered in technical scope of work</t>
  </si>
  <si>
    <t>Define overall vision for CR theme</t>
  </si>
  <si>
    <t>Define overall vision for licensing theme</t>
  </si>
  <si>
    <t>Duplicate of BP11</t>
  </si>
  <si>
    <t>Business process/Module</t>
  </si>
  <si>
    <t>XBRL awareness</t>
  </si>
  <si>
    <t>FN37 Search Official Gazette - Content creation and upload procedures</t>
  </si>
  <si>
    <t>M12 Statistics and Reports Module - Define performance indicators for Availability</t>
  </si>
  <si>
    <t>M12 Statistics and Reports Module - Define performance indicators for CR</t>
  </si>
  <si>
    <t>M12 Statistics and Reports Module - Define performance indicators for Licensing</t>
  </si>
  <si>
    <t>Commercial Registration, Update CR</t>
  </si>
  <si>
    <t>All themes</t>
  </si>
  <si>
    <t>Update Commercial establishment mortgage</t>
  </si>
  <si>
    <t>Cancel Commercial establishment mortgage</t>
  </si>
  <si>
    <t>Query CR information XML</t>
  </si>
  <si>
    <t>Query CR history XML</t>
  </si>
  <si>
    <t>UI Design</t>
  </si>
  <si>
    <t>Project management</t>
  </si>
  <si>
    <t>Data analysis</t>
  </si>
  <si>
    <t>Price(OMR)</t>
  </si>
  <si>
    <t>Effort (mandays)</t>
  </si>
  <si>
    <t>Licenses</t>
  </si>
  <si>
    <t>Trainings</t>
  </si>
  <si>
    <t>Totals</t>
  </si>
  <si>
    <t>OMR</t>
  </si>
  <si>
    <t>Deduction</t>
  </si>
  <si>
    <t>Downpayment</t>
  </si>
  <si>
    <t>Requirements</t>
  </si>
  <si>
    <t>UAT</t>
  </si>
  <si>
    <t>Go-Live</t>
  </si>
  <si>
    <t>Totalper milestone</t>
  </si>
  <si>
    <t>Display CR information - v2 in 4. Milestone</t>
  </si>
  <si>
    <t>View MyCR information - v2 in 5. milestone</t>
  </si>
  <si>
    <t>Not included in price!</t>
  </si>
  <si>
    <t>Early bird discount</t>
  </si>
  <si>
    <t>Go-live</t>
  </si>
  <si>
    <t>After delivery</t>
  </si>
  <si>
    <t>DRUG Payment schedule</t>
  </si>
  <si>
    <t>Trainings Payment schedule</t>
  </si>
  <si>
    <t>After Delivery</t>
  </si>
  <si>
    <t>Licenses Payment schedule</t>
  </si>
  <si>
    <t>Business consultancy payment schedule</t>
  </si>
  <si>
    <t>TOBE sign-off</t>
  </si>
  <si>
    <t>Change managment report sign-off</t>
  </si>
  <si>
    <t>Follow-up report sign-off</t>
  </si>
  <si>
    <t>Change management report sign-off</t>
  </si>
  <si>
    <t>Payment milestones</t>
  </si>
  <si>
    <t>Website Consolidation</t>
  </si>
  <si>
    <t>Data Cleansing</t>
  </si>
  <si>
    <t>Documentation payment schedule</t>
  </si>
  <si>
    <t>based on estimates</t>
  </si>
  <si>
    <t>Downpayment total</t>
  </si>
  <si>
    <t>Create XBRL taxonomy phase I - define annual report strucutre and validation rules based on MoCI requirements</t>
  </si>
  <si>
    <t>Create XBRL taxonomy phase II - Create 1st XBRL taxonomy version based on previous phase deliverables</t>
  </si>
  <si>
    <t>Create XBRL taxonomy phase III - Involve CMA; SGT and OCCI and collect their additional requirements for annual reporting</t>
  </si>
  <si>
    <t>Create XBRL taxonomy phase IV Create 2nd version of XBRL taxonomy based on previous phase deliverables.</t>
  </si>
  <si>
    <t>Project coordination team member</t>
  </si>
  <si>
    <t>System owner</t>
  </si>
  <si>
    <t>Business domain expert</t>
  </si>
  <si>
    <t>Milestone 1</t>
  </si>
  <si>
    <t>Milestone 2</t>
  </si>
  <si>
    <t>Milestone 3</t>
  </si>
  <si>
    <t>Milestone 4</t>
  </si>
  <si>
    <t>Milestone 5</t>
  </si>
  <si>
    <t>Milestone 6</t>
  </si>
  <si>
    <t>General tasks</t>
  </si>
  <si>
    <t>Team</t>
  </si>
  <si>
    <t>Projects</t>
  </si>
  <si>
    <t>Work Groups</t>
  </si>
  <si>
    <t>Project coordination</t>
  </si>
  <si>
    <t>Project coordination team</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</si>
  <si>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</si>
  <si>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</si>
  <si>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</si>
  <si>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</si>
  <si>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</si>
  <si>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</si>
  <si>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</si>
  <si>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</si>
  <si>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</si>
  <si>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</si>
  <si>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</si>
  <si>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</si>
  <si>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</si>
  <si>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</si>
  <si>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</si>
  <si>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</si>
  <si>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</si>
  <si>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</si>
  <si>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</si>
  <si>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</si>
  <si>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</si>
  <si>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</si>
  <si>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</si>
  <si>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</si>
  <si>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x</t>
  </si>
  <si>
    <t>All Projects</t>
  </si>
  <si>
    <t>WG Leader</t>
  </si>
  <si>
    <t>Ministry Specialists Name</t>
  </si>
  <si>
    <t>Ministry personnel per role per milestone</t>
  </si>
  <si>
    <t>Transformation Project, Mobile App, Website consolidation, Data Cleansing</t>
  </si>
  <si>
    <t>Add all the modules</t>
  </si>
  <si>
    <t>Business Users</t>
  </si>
  <si>
    <t>External Ministry</t>
  </si>
  <si>
    <t>The work Groups can be defined based on the Project Governance Structure Defined for the project</t>
  </si>
  <si>
    <t xml:space="preserve">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</si>
</sst>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charset val="186"/>
      <scheme val="minor"/>
    </font>
    <font>
      <sz val="11"/>
      <color theme="1"/>
      <name val="Calibri"/>
      <family val="2"/>
      <scheme val="minor"/>
    </font>
    <font>
      <sz val="11"/>
      <color theme="1"/>
      <name val="Calibri"/>
      <family val="2"/>
      <scheme val="minor"/>
    </font>
    <font>
      <b/>
      <sz val="11"/>
      <color theme="1"/>
      <name val="Calibri"/>
      <family val="2"/>
      <charset val="186"/>
      <scheme val="minor"/>
    </font>
    <font>
      <b/>
      <sz val="10"/>
      <color theme="1"/>
      <name val="Arial"/>
      <family val="2"/>
      <charset val="186"/>
    </font>
    <font>
      <sz val="10"/>
      <color theme="1"/>
      <name val="Arial"/>
      <family val="2"/>
      <charset val="186"/>
    </font>
    <font>
      <sz val="9"/>
      <color indexed="81"/>
      <name val="Tahoma"/>
      <family val="2"/>
      <charset val="186"/>
    </font>
    <font>
      <b/>
      <sz val="9"/>
      <color indexed="81"/>
      <name val="Tahoma"/>
      <family val="2"/>
      <charset val="186"/>
    </font>
    <font>
      <b/>
      <sz val="11"/>
      <color theme="1"/>
      <name val="Calibri"/>
      <family val="2"/>
      <scheme val="minor"/>
    </font>
    <font>
      <b/>
      <sz val="10"/>
      <color theme="1"/>
      <name val="Arial"/>
      <family val="2"/>
    </font>
    <font>
      <i/>
      <sz val="11"/>
      <color theme="1"/>
      <name val="Calibri"/>
      <family val="2"/>
      <scheme val="minor"/>
    </font>
    <font>
      <b/>
      <i/>
      <sz val="11"/>
      <color theme="1"/>
      <name val="Calibri"/>
      <family val="2"/>
      <scheme val="minor"/>
    </font>
    <font>
      <i/>
      <sz val="10"/>
      <color theme="1"/>
      <name val="Calibri"/>
      <family val="2"/>
      <scheme val="minor"/>
    </font>
    <font>
      <i/>
      <sz val="8"/>
      <color theme="1"/>
      <name val="Calibri"/>
      <family val="2"/>
      <scheme val="minor"/>
    </font>
    <font>
      <sz val="8"/>
      <color theme="1"/>
      <name val="Calibri"/>
      <family val="2"/>
      <scheme val="minor"/>
    </font>
    <font>
      <sz val="11"/>
      <color theme="1"/>
      <name val="Calibri"/>
      <family val="2"/>
      <charset val="186"/>
      <scheme val="minor"/>
    </font>
    <font>
      <sz val="10"/>
      <color theme="1"/>
      <name val="Times New Roman"/>
      <family val="1"/>
      <charset val="238"/>
    </font>
    <font>
      <sz val="11"/>
      <color rgb="FF000000"/>
      <name val="Calibri"/>
      <family val="2"/>
      <charset val="238"/>
    </font>
    <font>
      <b/>
      <sz val="11"/>
      <color rgb="FF000000"/>
      <name val="Calibri"/>
      <family val="2"/>
      <charset val="238"/>
    </font>
    <font>
      <sz val="11"/>
      <name val="Calibri"/>
      <family val="2"/>
      <charset val="186"/>
      <scheme val="minor"/>
    </font>
    <font>
      <sz val="11"/>
      <name val="Calibri"/>
      <family val="2"/>
      <charset val="186"/>
    </font>
    <font>
      <sz val="11"/>
      <name val="Calibri"/>
      <family val="2"/>
      <charset val="238"/>
    </font>
    <font>
      <sz val="11"/>
      <name val="Calibri"/>
      <family val="2"/>
      <charset val="238"/>
      <scheme val="minor"/>
    </font>
    <font>
      <sz val="11"/>
      <color rgb="FF9C6500"/>
      <name val="Calibri"/>
      <family val="2"/>
      <scheme val="minor"/>
    </font>
    <font>
      <b/>
      <sz val="11"/>
      <name val="Calibri"/>
      <family val="2"/>
      <charset val="238"/>
    </font>
    <font>
      <sz val="11"/>
      <name val="Calibri"/>
      <family val="2"/>
      <scheme val="minor"/>
    </font>
    <font>
      <sz val="18"/>
      <color theme="1"/>
      <name val="Calibri"/>
      <family val="2"/>
      <charset val="186"/>
      <scheme val="minor"/>
    </font>
  </fonts>
  <fills count="8">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DCE6F1"/>
        <bgColor indexed="64"/>
      </patternFill>
    </fill>
    <fill>
      <patternFill patternType="solid">
        <fgColor rgb="FFFFEB9C"/>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9" fontId="15" fillId="0" borderId="0" applyFont="0" applyFill="0" applyBorder="0" applyAlignment="0" applyProtection="0"/>
    <xf numFmtId="0" fontId="23" fillId="7" borderId="0" applyNumberFormat="0" applyBorder="0" applyAlignment="0" applyProtection="0"/>
  </cellStyleXfs>
  <cellXfs count="216">
    <xf numFmtId="0" fontId="0" fillId="0" borderId="0" xfId="0"/>
    <xf numFmtId="0" fontId="4" fillId="0" borderId="0" xfId="0" applyFont="1"/>
    <xf numFmtId="0" fontId="4" fillId="0" borderId="0" xfId="0" applyFont="1" applyAlignment="1">
      <alignment horizontal="justify" vertical="center"/>
    </xf>
    <xf numFmtId="0" fontId="3" fillId="0" borderId="0" xfId="0" applyFont="1"/>
    <xf numFmtId="0" fontId="0" fillId="0" borderId="0" xfId="0" applyAlignment="1">
      <alignment wrapText="1"/>
    </xf>
    <xf numFmtId="0" fontId="0" fillId="0" borderId="0" xfId="0" applyAlignment="1">
      <alignment horizontal="center"/>
    </xf>
    <xf numFmtId="0" fontId="3" fillId="0" borderId="0" xfId="0" applyFont="1" applyAlignment="1">
      <alignment wrapText="1"/>
    </xf>
    <xf numFmtId="0" fontId="0" fillId="0" borderId="0" xfId="0" applyAlignment="1">
      <alignment horizontal="center"/>
    </xf>
    <xf numFmtId="16" fontId="0" fillId="0" borderId="0" xfId="0" applyNumberFormat="1"/>
    <xf numFmtId="0" fontId="0" fillId="0" borderId="0" xfId="0" applyNumberFormat="1"/>
    <xf numFmtId="14" fontId="0" fillId="0" borderId="0" xfId="0" applyNumberFormat="1"/>
    <xf numFmtId="0" fontId="0" fillId="0" borderId="0" xfId="0" applyAlignment="1">
      <alignment horizontal="center"/>
    </xf>
    <xf numFmtId="0" fontId="2" fillId="0" borderId="0" xfId="0" applyFont="1" applyAlignment="1">
      <alignment horizontal="center"/>
    </xf>
    <xf numFmtId="0" fontId="8" fillId="0" borderId="0" xfId="0" applyFont="1"/>
    <xf numFmtId="0" fontId="0" fillId="0" borderId="0" xfId="0" applyAlignment="1">
      <alignment horizontal="center"/>
    </xf>
    <xf numFmtId="0" fontId="0" fillId="0" borderId="0" xfId="0" applyAlignment="1"/>
    <xf numFmtId="0" fontId="0" fillId="0" borderId="0" xfId="0" applyAlignment="1">
      <alignment horizontal="center"/>
    </xf>
    <xf numFmtId="0" fontId="0" fillId="0" borderId="3" xfId="0" applyBorder="1" applyAlignment="1">
      <alignment textRotation="45"/>
    </xf>
    <xf numFmtId="0" fontId="0" fillId="0" borderId="1" xfId="0" applyBorder="1" applyAlignment="1">
      <alignment wrapText="1"/>
    </xf>
    <xf numFmtId="0" fontId="0" fillId="0" borderId="5" xfId="0" applyBorder="1"/>
    <xf numFmtId="9" fontId="0" fillId="0" borderId="6" xfId="0" applyNumberFormat="1" applyBorder="1"/>
    <xf numFmtId="0" fontId="0" fillId="0" borderId="6" xfId="0" applyBorder="1"/>
    <xf numFmtId="9" fontId="0" fillId="0" borderId="7" xfId="0" applyNumberFormat="1" applyBorder="1"/>
    <xf numFmtId="0" fontId="0" fillId="0" borderId="8" xfId="0" applyBorder="1"/>
    <xf numFmtId="0" fontId="0" fillId="0" borderId="0" xfId="0" applyBorder="1"/>
    <xf numFmtId="9" fontId="0" fillId="0" borderId="9" xfId="0" applyNumberFormat="1" applyBorder="1"/>
    <xf numFmtId="9" fontId="0" fillId="0" borderId="0" xfId="0" applyNumberFormat="1" applyBorder="1"/>
    <xf numFmtId="0" fontId="0" fillId="0" borderId="10" xfId="0" applyBorder="1"/>
    <xf numFmtId="0" fontId="0" fillId="0" borderId="11" xfId="0" applyBorder="1"/>
    <xf numFmtId="9" fontId="0" fillId="0" borderId="12" xfId="0" applyNumberFormat="1" applyBorder="1"/>
    <xf numFmtId="0" fontId="3" fillId="0" borderId="7" xfId="0" applyFont="1" applyBorder="1"/>
    <xf numFmtId="0" fontId="5" fillId="0" borderId="8" xfId="0" applyFont="1" applyBorder="1"/>
    <xf numFmtId="0" fontId="3" fillId="0" borderId="9" xfId="0" applyFont="1" applyBorder="1"/>
    <xf numFmtId="0" fontId="5" fillId="0" borderId="10" xfId="0" applyFont="1" applyBorder="1"/>
    <xf numFmtId="0" fontId="3" fillId="0" borderId="12" xfId="0" applyFont="1" applyBorder="1"/>
    <xf numFmtId="0" fontId="0" fillId="0" borderId="2" xfId="0" applyBorder="1" applyAlignment="1">
      <alignment textRotation="45"/>
    </xf>
    <xf numFmtId="0" fontId="0" fillId="0" borderId="4" xfId="0" applyBorder="1" applyAlignment="1">
      <alignment textRotation="45"/>
    </xf>
    <xf numFmtId="0" fontId="0" fillId="0" borderId="7" xfId="0" applyBorder="1"/>
    <xf numFmtId="0" fontId="0" fillId="0" borderId="9" xfId="0" applyBorder="1"/>
    <xf numFmtId="0" fontId="0" fillId="0" borderId="12" xfId="0" applyBorder="1"/>
    <xf numFmtId="0" fontId="8" fillId="0" borderId="2" xfId="0" applyFont="1" applyBorder="1"/>
    <xf numFmtId="0" fontId="8" fillId="0" borderId="3" xfId="0" applyFont="1" applyBorder="1"/>
    <xf numFmtId="0" fontId="8" fillId="0" borderId="4" xfId="0" applyFont="1" applyBorder="1"/>
    <xf numFmtId="0" fontId="9" fillId="0" borderId="0" xfId="0" applyFont="1"/>
    <xf numFmtId="0" fontId="9" fillId="0" borderId="0" xfId="0" applyFont="1" applyAlignment="1">
      <alignment horizontal="justify" vertical="center"/>
    </xf>
    <xf numFmtId="0" fontId="0" fillId="0" borderId="0" xfId="0" applyAlignment="1">
      <alignment horizontal="center"/>
    </xf>
    <xf numFmtId="0" fontId="0" fillId="0" borderId="3" xfId="0" applyBorder="1" applyAlignment="1"/>
    <xf numFmtId="0" fontId="0" fillId="0" borderId="6" xfId="0" applyBorder="1" applyAlignment="1"/>
    <xf numFmtId="0" fontId="0" fillId="0" borderId="0" xfId="0" applyAlignment="1">
      <alignment horizontal="center"/>
    </xf>
    <xf numFmtId="0" fontId="0" fillId="0" borderId="2" xfId="0" applyBorder="1"/>
    <xf numFmtId="0" fontId="0" fillId="0" borderId="3"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8" fillId="0" borderId="13" xfId="0" applyFont="1" applyBorder="1"/>
    <xf numFmtId="0" fontId="8" fillId="0" borderId="14" xfId="0" applyFont="1" applyBorder="1"/>
    <xf numFmtId="0" fontId="8" fillId="0" borderId="15" xfId="0" applyFont="1" applyBorder="1"/>
    <xf numFmtId="0" fontId="0" fillId="0" borderId="0" xfId="0" applyAlignment="1">
      <alignment horizontal="center"/>
    </xf>
    <xf numFmtId="0" fontId="0" fillId="0" borderId="0" xfId="0" applyFill="1"/>
    <xf numFmtId="0" fontId="8" fillId="2" borderId="24" xfId="0" applyFont="1" applyFill="1" applyBorder="1"/>
    <xf numFmtId="0" fontId="3" fillId="0" borderId="0" xfId="0" applyFont="1" applyAlignment="1">
      <alignment horizontal="right"/>
    </xf>
    <xf numFmtId="0" fontId="0" fillId="0" borderId="0" xfId="0" applyAlignment="1">
      <alignment horizontal="right"/>
    </xf>
    <xf numFmtId="0" fontId="8" fillId="2" borderId="0" xfId="0" applyFont="1" applyFill="1" applyAlignment="1">
      <alignment horizontal="right"/>
    </xf>
    <xf numFmtId="0" fontId="0" fillId="0" borderId="0" xfId="0" applyFill="1" applyBorder="1" applyAlignment="1">
      <alignment textRotation="45"/>
    </xf>
    <xf numFmtId="0" fontId="0" fillId="0" borderId="5" xfId="0" applyBorder="1" applyAlignment="1">
      <alignment textRotation="45"/>
    </xf>
    <xf numFmtId="0" fontId="0" fillId="0" borderId="6" xfId="0" applyBorder="1" applyAlignment="1">
      <alignment textRotation="45"/>
    </xf>
    <xf numFmtId="0" fontId="0" fillId="0" borderId="7" xfId="0" applyBorder="1" applyAlignment="1">
      <alignment textRotation="45"/>
    </xf>
    <xf numFmtId="0" fontId="8" fillId="0" borderId="0" xfId="0" applyFont="1" applyBorder="1"/>
    <xf numFmtId="0" fontId="10" fillId="0" borderId="0" xfId="0" applyFont="1"/>
    <xf numFmtId="0" fontId="10" fillId="0" borderId="9" xfId="0" applyFont="1" applyBorder="1"/>
    <xf numFmtId="0" fontId="8" fillId="0" borderId="11" xfId="0" applyFont="1" applyBorder="1"/>
    <xf numFmtId="0" fontId="10" fillId="0" borderId="12" xfId="0" applyFont="1" applyBorder="1"/>
    <xf numFmtId="0" fontId="0" fillId="0" borderId="11" xfId="0" applyFill="1" applyBorder="1"/>
    <xf numFmtId="0" fontId="3" fillId="0" borderId="2" xfId="0" applyFont="1" applyBorder="1" applyAlignment="1">
      <alignment wrapText="1"/>
    </xf>
    <xf numFmtId="0" fontId="3" fillId="0" borderId="3" xfId="0" applyFont="1" applyBorder="1" applyAlignment="1">
      <alignment wrapText="1"/>
    </xf>
    <xf numFmtId="0" fontId="8" fillId="0" borderId="3" xfId="0" applyFont="1" applyBorder="1" applyAlignment="1">
      <alignment wrapText="1"/>
    </xf>
    <xf numFmtId="0" fontId="10" fillId="0" borderId="4" xfId="0" applyFont="1" applyFill="1" applyBorder="1" applyAlignment="1">
      <alignment wrapText="1"/>
    </xf>
    <xf numFmtId="0" fontId="8" fillId="0" borderId="3" xfId="0" applyFont="1" applyFill="1" applyBorder="1" applyAlignment="1">
      <alignment wrapText="1"/>
    </xf>
    <xf numFmtId="0" fontId="0" fillId="0" borderId="25" xfId="0" applyBorder="1"/>
    <xf numFmtId="0" fontId="0" fillId="0" borderId="24" xfId="0" applyBorder="1"/>
    <xf numFmtId="0" fontId="8" fillId="0" borderId="1" xfId="0" applyFont="1" applyBorder="1"/>
    <xf numFmtId="0" fontId="10" fillId="0" borderId="4" xfId="0" applyFont="1" applyFill="1" applyBorder="1" applyAlignment="1">
      <alignment horizontal="center"/>
    </xf>
    <xf numFmtId="0" fontId="8" fillId="0" borderId="0" xfId="0" applyFont="1" applyFill="1" applyBorder="1" applyAlignment="1"/>
    <xf numFmtId="0" fontId="10" fillId="0" borderId="5" xfId="0" applyFont="1" applyBorder="1"/>
    <xf numFmtId="0" fontId="8" fillId="0" borderId="7" xfId="0" applyFont="1" applyBorder="1"/>
    <xf numFmtId="0" fontId="10" fillId="0" borderId="10" xfId="0" applyFont="1" applyBorder="1"/>
    <xf numFmtId="0" fontId="8" fillId="0" borderId="12" xfId="0" applyFont="1" applyBorder="1"/>
    <xf numFmtId="164" fontId="0" fillId="0" borderId="0" xfId="0" applyNumberFormat="1" applyBorder="1"/>
    <xf numFmtId="164" fontId="0" fillId="0" borderId="0" xfId="0" applyNumberFormat="1" applyBorder="1" applyAlignment="1">
      <alignment wrapText="1"/>
    </xf>
    <xf numFmtId="164" fontId="1" fillId="0" borderId="9" xfId="0" applyNumberFormat="1" applyFont="1" applyBorder="1"/>
    <xf numFmtId="164" fontId="0" fillId="0" borderId="11" xfId="0" applyNumberFormat="1" applyBorder="1"/>
    <xf numFmtId="164" fontId="8" fillId="0" borderId="12" xfId="0" applyNumberFormat="1" applyFont="1" applyBorder="1"/>
    <xf numFmtId="0" fontId="11" fillId="0" borderId="11" xfId="0" applyFont="1" applyBorder="1"/>
    <xf numFmtId="164" fontId="11" fillId="0" borderId="11" xfId="0" applyNumberFormat="1" applyFont="1" applyBorder="1"/>
    <xf numFmtId="0" fontId="10" fillId="0" borderId="11" xfId="0" applyFont="1" applyBorder="1"/>
    <xf numFmtId="0" fontId="10" fillId="0" borderId="2" xfId="0" applyFont="1" applyBorder="1"/>
    <xf numFmtId="164" fontId="8" fillId="0" borderId="9" xfId="0" applyNumberFormat="1" applyFont="1" applyBorder="1"/>
    <xf numFmtId="0" fontId="0" fillId="3" borderId="3" xfId="0" applyFill="1" applyBorder="1"/>
    <xf numFmtId="0" fontId="0" fillId="3" borderId="4" xfId="0" applyFill="1" applyBorder="1"/>
    <xf numFmtId="0" fontId="0" fillId="3" borderId="2" xfId="0" applyFill="1" applyBorder="1"/>
    <xf numFmtId="0" fontId="0" fillId="0" borderId="0" xfId="0" applyFont="1"/>
    <xf numFmtId="0" fontId="5" fillId="0" borderId="0" xfId="0" applyFont="1"/>
    <xf numFmtId="0" fontId="13" fillId="0" borderId="0" xfId="0" applyFont="1"/>
    <xf numFmtId="0" fontId="11" fillId="0" borderId="0" xfId="0" applyFont="1"/>
    <xf numFmtId="0" fontId="10" fillId="0" borderId="0" xfId="0" applyFont="1" applyBorder="1"/>
    <xf numFmtId="3" fontId="0" fillId="0" borderId="0" xfId="0" applyNumberFormat="1"/>
    <xf numFmtId="3" fontId="8" fillId="0" borderId="0" xfId="0" applyNumberFormat="1" applyFont="1"/>
    <xf numFmtId="1" fontId="0" fillId="0" borderId="0" xfId="0" applyNumberFormat="1" applyAlignment="1">
      <alignment horizontal="right"/>
    </xf>
    <xf numFmtId="0" fontId="8" fillId="0" borderId="5" xfId="0" applyFont="1" applyBorder="1"/>
    <xf numFmtId="0" fontId="12" fillId="0" borderId="8" xfId="0" applyFont="1" applyBorder="1" applyAlignment="1">
      <alignment horizontal="right"/>
    </xf>
    <xf numFmtId="0" fontId="8" fillId="0" borderId="8" xfId="0" applyFont="1" applyBorder="1"/>
    <xf numFmtId="0" fontId="12" fillId="0" borderId="0" xfId="0" applyFont="1" applyBorder="1" applyAlignment="1">
      <alignment horizontal="right"/>
    </xf>
    <xf numFmtId="0" fontId="12" fillId="0" borderId="9" xfId="0" applyFont="1" applyBorder="1" applyAlignment="1">
      <alignment horizontal="right"/>
    </xf>
    <xf numFmtId="0" fontId="8" fillId="0" borderId="10" xfId="0" applyFont="1" applyBorder="1"/>
    <xf numFmtId="0" fontId="12" fillId="0" borderId="0" xfId="0" applyFont="1" applyBorder="1"/>
    <xf numFmtId="0" fontId="12" fillId="0" borderId="9" xfId="0" applyFont="1" applyBorder="1"/>
    <xf numFmtId="0" fontId="13" fillId="0" borderId="8" xfId="0" applyFont="1" applyBorder="1" applyAlignment="1">
      <alignment horizontal="right"/>
    </xf>
    <xf numFmtId="0" fontId="13" fillId="0" borderId="0" xfId="0" applyFont="1" applyBorder="1"/>
    <xf numFmtId="0" fontId="13" fillId="0" borderId="9" xfId="0" applyFont="1" applyBorder="1"/>
    <xf numFmtId="0" fontId="13" fillId="0" borderId="0" xfId="0" applyFont="1" applyBorder="1" applyAlignment="1">
      <alignment horizontal="right"/>
    </xf>
    <xf numFmtId="0" fontId="13" fillId="0" borderId="9" xfId="0" applyFont="1" applyBorder="1" applyAlignment="1">
      <alignment horizontal="right"/>
    </xf>
    <xf numFmtId="0" fontId="14" fillId="0" borderId="0" xfId="0" applyFont="1" applyBorder="1"/>
    <xf numFmtId="0" fontId="14" fillId="0" borderId="9" xfId="0" applyFont="1" applyBorder="1"/>
    <xf numFmtId="164" fontId="13" fillId="0" borderId="0" xfId="0" applyNumberFormat="1" applyFont="1"/>
    <xf numFmtId="0" fontId="0" fillId="5" borderId="0" xfId="0" applyFill="1"/>
    <xf numFmtId="0" fontId="3" fillId="5" borderId="0" xfId="0" applyFont="1" applyFill="1"/>
    <xf numFmtId="9" fontId="0" fillId="0" borderId="0" xfId="1" applyFont="1"/>
    <xf numFmtId="0" fontId="12" fillId="0" borderId="0" xfId="0" applyFont="1" applyFill="1" applyBorder="1" applyAlignment="1">
      <alignment horizontal="right"/>
    </xf>
    <xf numFmtId="0" fontId="4" fillId="0" borderId="22" xfId="0" applyFont="1" applyBorder="1"/>
    <xf numFmtId="0" fontId="12" fillId="0" borderId="0" xfId="0" applyFont="1" applyFill="1" applyBorder="1" applyAlignment="1">
      <alignment horizontal="right" wrapText="1"/>
    </xf>
    <xf numFmtId="0" fontId="3" fillId="0" borderId="5" xfId="0" applyFont="1" applyBorder="1"/>
    <xf numFmtId="164" fontId="3" fillId="0" borderId="5" xfId="0" applyNumberFormat="1" applyFont="1" applyBorder="1"/>
    <xf numFmtId="0" fontId="12" fillId="0" borderId="11" xfId="0" applyFont="1" applyFill="1" applyBorder="1" applyAlignment="1">
      <alignment horizontal="right"/>
    </xf>
    <xf numFmtId="0" fontId="3" fillId="0" borderId="3" xfId="0" applyFont="1" applyBorder="1"/>
    <xf numFmtId="3" fontId="3" fillId="0" borderId="3" xfId="0" applyNumberFormat="1" applyFont="1" applyBorder="1"/>
    <xf numFmtId="0" fontId="3" fillId="0" borderId="0" xfId="0" applyFont="1" applyBorder="1"/>
    <xf numFmtId="10" fontId="0" fillId="0" borderId="0" xfId="1" applyNumberFormat="1" applyFont="1"/>
    <xf numFmtId="3" fontId="0" fillId="0" borderId="6" xfId="0" applyNumberFormat="1" applyBorder="1"/>
    <xf numFmtId="3" fontId="12" fillId="0" borderId="0" xfId="0" applyNumberFormat="1" applyFont="1" applyBorder="1"/>
    <xf numFmtId="3" fontId="0" fillId="0" borderId="0" xfId="0" applyNumberFormat="1" applyBorder="1"/>
    <xf numFmtId="3" fontId="0" fillId="0" borderId="9" xfId="0" applyNumberFormat="1" applyBorder="1"/>
    <xf numFmtId="3" fontId="12" fillId="0" borderId="0" xfId="0" applyNumberFormat="1" applyFont="1" applyBorder="1" applyAlignment="1">
      <alignment horizontal="right"/>
    </xf>
    <xf numFmtId="3" fontId="12" fillId="0" borderId="9" xfId="0" applyNumberFormat="1" applyFont="1" applyBorder="1" applyAlignment="1">
      <alignment horizontal="right"/>
    </xf>
    <xf numFmtId="3" fontId="12" fillId="0" borderId="9" xfId="0" applyNumberFormat="1" applyFont="1" applyBorder="1"/>
    <xf numFmtId="3" fontId="0" fillId="0" borderId="11" xfId="0" applyNumberFormat="1" applyBorder="1"/>
    <xf numFmtId="3" fontId="0" fillId="0" borderId="12" xfId="0" applyNumberFormat="1" applyBorder="1"/>
    <xf numFmtId="3" fontId="0" fillId="0" borderId="3" xfId="0" applyNumberFormat="1" applyBorder="1"/>
    <xf numFmtId="3" fontId="0" fillId="0" borderId="4" xfId="0" applyNumberFormat="1" applyBorder="1"/>
    <xf numFmtId="0" fontId="17" fillId="0" borderId="1" xfId="0" applyFont="1" applyBorder="1" applyAlignment="1">
      <alignment vertical="center" wrapText="1"/>
    </xf>
    <xf numFmtId="0" fontId="0" fillId="0" borderId="1" xfId="0" applyBorder="1" applyAlignment="1">
      <alignment horizontal="left" wrapText="1"/>
    </xf>
    <xf numFmtId="0" fontId="0" fillId="0" borderId="0" xfId="0" applyAlignment="1">
      <alignment horizontal="left" wrapText="1"/>
    </xf>
    <xf numFmtId="0" fontId="17" fillId="0" borderId="1" xfId="0" applyFont="1" applyBorder="1" applyAlignment="1">
      <alignment horizontal="right" vertical="center" wrapText="1"/>
    </xf>
    <xf numFmtId="0" fontId="17" fillId="0" borderId="1" xfId="0" applyFont="1" applyFill="1" applyBorder="1" applyAlignment="1">
      <alignment vertical="center" wrapText="1"/>
    </xf>
    <xf numFmtId="0" fontId="19" fillId="0" borderId="1" xfId="0" applyFont="1" applyBorder="1" applyAlignment="1">
      <alignment wrapText="1"/>
    </xf>
    <xf numFmtId="0" fontId="20"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21" fillId="0" borderId="1" xfId="0" applyFont="1" applyBorder="1" applyAlignment="1">
      <alignment vertical="center" wrapText="1"/>
    </xf>
    <xf numFmtId="0" fontId="21" fillId="0" borderId="1" xfId="0" applyFont="1" applyFill="1" applyBorder="1" applyAlignment="1">
      <alignment vertical="center" wrapText="1"/>
    </xf>
    <xf numFmtId="0" fontId="22" fillId="0" borderId="1" xfId="0" applyFont="1" applyBorder="1" applyAlignment="1">
      <alignment wrapText="1"/>
    </xf>
    <xf numFmtId="0" fontId="22" fillId="0" borderId="1" xfId="0" applyFont="1" applyBorder="1" applyAlignment="1">
      <alignment horizontal="left" wrapText="1"/>
    </xf>
    <xf numFmtId="0" fontId="18" fillId="6" borderId="1" xfId="0" applyFont="1" applyFill="1" applyBorder="1" applyAlignment="1">
      <alignment vertical="center" wrapText="1"/>
    </xf>
    <xf numFmtId="0" fontId="18" fillId="6" borderId="1" xfId="0" applyFont="1" applyFill="1" applyBorder="1" applyAlignment="1">
      <alignment horizontal="right" vertical="center" wrapText="1"/>
    </xf>
    <xf numFmtId="0" fontId="16" fillId="0" borderId="1" xfId="0" applyFont="1" applyBorder="1" applyAlignment="1">
      <alignment wrapText="1"/>
    </xf>
    <xf numFmtId="0" fontId="18"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3" fillId="0" borderId="0" xfId="2" applyFill="1" applyAlignment="1">
      <alignment horizontal="left" wrapText="1"/>
    </xf>
    <xf numFmtId="0" fontId="23" fillId="0" borderId="0" xfId="2" applyFill="1" applyAlignment="1">
      <alignment wrapText="1"/>
    </xf>
    <xf numFmtId="0" fontId="17" fillId="0" borderId="1" xfId="0" applyFont="1" applyFill="1" applyBorder="1" applyAlignment="1">
      <alignment horizontal="center" vertical="center" wrapText="1"/>
    </xf>
    <xf numFmtId="0" fontId="18" fillId="0" borderId="1" xfId="0" applyFont="1" applyBorder="1" applyAlignment="1">
      <alignment vertical="center" wrapText="1"/>
    </xf>
    <xf numFmtId="0" fontId="24" fillId="0" borderId="1" xfId="0" applyFont="1" applyBorder="1" applyAlignment="1">
      <alignment vertical="center" wrapText="1"/>
    </xf>
    <xf numFmtId="0" fontId="25" fillId="0" borderId="1" xfId="2" applyFont="1" applyFill="1" applyBorder="1" applyAlignment="1">
      <alignment horizontal="center" vertical="center" wrapText="1"/>
    </xf>
    <xf numFmtId="0" fontId="25" fillId="0" borderId="1" xfId="2" applyFont="1" applyFill="1" applyBorder="1" applyAlignment="1">
      <alignment vertical="center" wrapText="1"/>
    </xf>
    <xf numFmtId="0" fontId="25" fillId="0" borderId="1" xfId="2" applyFont="1" applyFill="1" applyBorder="1" applyAlignment="1">
      <alignment wrapText="1"/>
    </xf>
    <xf numFmtId="0" fontId="25" fillId="0" borderId="1" xfId="2" applyFont="1" applyFill="1" applyBorder="1" applyAlignment="1">
      <alignment horizontal="left" wrapText="1"/>
    </xf>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0" fillId="0" borderId="0" xfId="0" applyAlignment="1">
      <alignment horizontal="center" wrapText="1"/>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7" xfId="0" applyFont="1" applyFill="1" applyBorder="1" applyAlignment="1">
      <alignment horizontal="center"/>
    </xf>
    <xf numFmtId="0" fontId="11" fillId="4" borderId="3" xfId="0" applyFont="1" applyFill="1" applyBorder="1" applyAlignment="1">
      <alignment horizontal="center"/>
    </xf>
    <xf numFmtId="0" fontId="8" fillId="0" borderId="11" xfId="0" applyFont="1" applyBorder="1" applyAlignment="1">
      <alignment horizontal="center"/>
    </xf>
    <xf numFmtId="0" fontId="11" fillId="4" borderId="6" xfId="0" applyFont="1" applyFill="1" applyBorder="1" applyAlignment="1">
      <alignment horizontal="center"/>
    </xf>
    <xf numFmtId="0" fontId="3" fillId="0" borderId="5" xfId="0" applyFont="1" applyBorder="1" applyAlignment="1">
      <alignment horizontal="left"/>
    </xf>
    <xf numFmtId="0" fontId="3" fillId="0" borderId="7" xfId="0" applyFont="1" applyBorder="1" applyAlignment="1">
      <alignment horizontal="left"/>
    </xf>
    <xf numFmtId="0" fontId="0" fillId="0" borderId="0" xfId="0" applyAlignment="1">
      <alignment horizontal="left" vertical="top" wrapText="1"/>
    </xf>
    <xf numFmtId="0" fontId="26" fillId="0" borderId="0" xfId="0" applyFont="1" applyAlignment="1">
      <alignment horizontal="center" wrapText="1"/>
    </xf>
    <xf numFmtId="0" fontId="17" fillId="0" borderId="26"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25" xfId="0" applyFont="1" applyFill="1" applyBorder="1" applyAlignment="1">
      <alignment horizontal="left" vertical="center" wrapText="1"/>
    </xf>
    <xf numFmtId="0" fontId="17" fillId="0" borderId="26" xfId="0" applyFont="1" applyBorder="1" applyAlignment="1">
      <alignment vertical="center" wrapText="1"/>
    </xf>
    <xf numFmtId="0" fontId="17" fillId="0" borderId="24" xfId="0" applyFont="1" applyBorder="1" applyAlignment="1">
      <alignment vertical="center" wrapText="1"/>
    </xf>
    <xf numFmtId="0" fontId="17" fillId="0" borderId="26" xfId="0" applyFont="1" applyFill="1" applyBorder="1" applyAlignment="1">
      <alignment vertical="center" wrapText="1"/>
    </xf>
    <xf numFmtId="0" fontId="17" fillId="0" borderId="24" xfId="0" applyFont="1" applyFill="1" applyBorder="1" applyAlignment="1">
      <alignment vertical="center" wrapText="1"/>
    </xf>
    <xf numFmtId="0" fontId="17" fillId="0" borderId="26" xfId="0" applyFont="1" applyBorder="1" applyAlignment="1">
      <alignment horizontal="left" vertical="center" wrapText="1"/>
    </xf>
    <xf numFmtId="0" fontId="17" fillId="0" borderId="24" xfId="0" applyFont="1" applyBorder="1" applyAlignment="1">
      <alignment horizontal="left" vertical="center" wrapText="1"/>
    </xf>
    <xf numFmtId="0" fontId="21" fillId="0" borderId="26" xfId="0" applyFont="1" applyBorder="1" applyAlignment="1">
      <alignment horizontal="left" vertical="center" wrapText="1"/>
    </xf>
    <xf numFmtId="0" fontId="21" fillId="0" borderId="24" xfId="0" applyFont="1" applyBorder="1" applyAlignment="1">
      <alignment horizontal="left" vertical="center" wrapText="1"/>
    </xf>
    <xf numFmtId="0" fontId="21" fillId="0" borderId="26"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2" fillId="0" borderId="26" xfId="0" applyFont="1" applyBorder="1" applyAlignment="1">
      <alignment horizontal="left" wrapText="1"/>
    </xf>
    <xf numFmtId="0" fontId="22" fillId="0" borderId="25" xfId="0" applyFont="1" applyBorder="1" applyAlignment="1">
      <alignment horizontal="left" wrapText="1"/>
    </xf>
    <xf numFmtId="0" fontId="22" fillId="0" borderId="24" xfId="0" applyFont="1" applyBorder="1" applyAlignment="1">
      <alignment horizontal="left" wrapText="1"/>
    </xf>
    <xf numFmtId="0" fontId="17" fillId="0" borderId="25" xfId="0" applyFont="1" applyBorder="1" applyAlignment="1">
      <alignment vertical="center" wrapText="1"/>
    </xf>
  </cellXfs>
  <cellStyles count="3">
    <cellStyle name="Neutral" xfId="2" builtinId="2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1365250</xdr:colOff>
      <xdr:row>0</xdr:row>
      <xdr:rowOff>0</xdr:rowOff>
    </xdr:from>
    <xdr:to>
      <xdr:col>11</xdr:col>
      <xdr:colOff>243417</xdr:colOff>
      <xdr:row>8</xdr:row>
      <xdr:rowOff>52917</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81083" y="0"/>
          <a:ext cx="8720667" cy="149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opLeftCell="B1" workbookViewId="0">
      <selection activeCell="E57" sqref="E57"/>
    </sheetView>
  </sheetViews>
  <sheetFormatPr defaultColWidth="8.81640625" defaultRowHeight="14.5" x14ac:dyDescent="0.35"/>
  <cols>
    <col min="1" max="2" width="2.453125" customWidth="1"/>
    <col min="3" max="3" width="12.1796875" customWidth="1"/>
    <col min="4" max="4" width="74.453125" customWidth="1"/>
    <col min="5" max="5" width="17.1796875" customWidth="1"/>
    <col min="6" max="6" width="15" customWidth="1"/>
    <col min="7" max="7" width="14.453125" customWidth="1"/>
    <col min="9" max="9" width="14" bestFit="1" customWidth="1"/>
    <col min="10" max="10" width="11.81640625" customWidth="1"/>
  </cols>
  <sheetData>
    <row r="1" spans="1:10" s="13" customFormat="1" x14ac:dyDescent="0.35">
      <c r="A1" s="3" t="s">
        <v>1059</v>
      </c>
      <c r="B1" s="3" t="s">
        <v>1060</v>
      </c>
      <c r="C1" s="13" t="s">
        <v>1081</v>
      </c>
      <c r="D1" s="13" t="s">
        <v>1145</v>
      </c>
      <c r="E1" s="13" t="s">
        <v>354</v>
      </c>
      <c r="F1" s="13" t="s">
        <v>1082</v>
      </c>
      <c r="G1" s="13" t="s">
        <v>1134</v>
      </c>
      <c r="H1" s="13" t="s">
        <v>1083</v>
      </c>
      <c r="I1" s="13" t="s">
        <v>1133</v>
      </c>
      <c r="J1" s="13" t="s">
        <v>4</v>
      </c>
    </row>
    <row r="2" spans="1:10" s="13" customFormat="1" x14ac:dyDescent="0.35">
      <c r="A2" s="105" t="s">
        <v>1057</v>
      </c>
      <c r="B2" s="105" t="s">
        <v>1057</v>
      </c>
      <c r="C2" t="s">
        <v>1085</v>
      </c>
      <c r="D2" t="s">
        <v>1140</v>
      </c>
      <c r="E2" s="106" t="s">
        <v>345</v>
      </c>
      <c r="F2" s="105">
        <v>0</v>
      </c>
      <c r="G2" s="105">
        <v>15</v>
      </c>
      <c r="H2" s="105">
        <v>0</v>
      </c>
      <c r="I2" s="105">
        <v>0</v>
      </c>
      <c r="J2" s="13">
        <f>SUM(F2:I2)</f>
        <v>15</v>
      </c>
    </row>
    <row r="3" spans="1:10" x14ac:dyDescent="0.35">
      <c r="A3" t="s">
        <v>1057</v>
      </c>
      <c r="B3" t="s">
        <v>1057</v>
      </c>
      <c r="C3" t="s">
        <v>1085</v>
      </c>
      <c r="D3" t="s">
        <v>1084</v>
      </c>
      <c r="E3" s="106" t="s">
        <v>345</v>
      </c>
      <c r="F3">
        <v>5</v>
      </c>
      <c r="G3">
        <v>5</v>
      </c>
      <c r="H3">
        <v>3</v>
      </c>
      <c r="I3">
        <v>5</v>
      </c>
      <c r="J3" s="13">
        <f t="shared" ref="J3:J58" si="0">SUM(F3:I3)</f>
        <v>18</v>
      </c>
    </row>
    <row r="4" spans="1:10" x14ac:dyDescent="0.35">
      <c r="C4" t="s">
        <v>1085</v>
      </c>
      <c r="D4" t="s">
        <v>1086</v>
      </c>
      <c r="E4" s="106"/>
      <c r="F4" t="s">
        <v>1141</v>
      </c>
      <c r="J4" s="13">
        <f t="shared" si="0"/>
        <v>0</v>
      </c>
    </row>
    <row r="5" spans="1:10" x14ac:dyDescent="0.35">
      <c r="A5" t="s">
        <v>1058</v>
      </c>
      <c r="B5" t="s">
        <v>1057</v>
      </c>
      <c r="C5" t="s">
        <v>1085</v>
      </c>
      <c r="D5" t="s">
        <v>1087</v>
      </c>
      <c r="E5" s="106" t="s">
        <v>345</v>
      </c>
      <c r="F5">
        <v>5</v>
      </c>
      <c r="G5">
        <v>3</v>
      </c>
      <c r="H5">
        <v>4</v>
      </c>
      <c r="I5">
        <v>2</v>
      </c>
      <c r="J5" s="13">
        <f t="shared" si="0"/>
        <v>14</v>
      </c>
    </row>
    <row r="6" spans="1:10" x14ac:dyDescent="0.35">
      <c r="A6" t="s">
        <v>1058</v>
      </c>
      <c r="B6" t="s">
        <v>1057</v>
      </c>
      <c r="C6" t="s">
        <v>1085</v>
      </c>
      <c r="D6" t="s">
        <v>1088</v>
      </c>
      <c r="E6" s="106" t="s">
        <v>345</v>
      </c>
      <c r="F6">
        <v>2</v>
      </c>
      <c r="G6">
        <v>3</v>
      </c>
      <c r="H6">
        <v>0</v>
      </c>
      <c r="I6">
        <v>2</v>
      </c>
      <c r="J6" s="13">
        <f t="shared" si="0"/>
        <v>7</v>
      </c>
    </row>
    <row r="7" spans="1:10" x14ac:dyDescent="0.35">
      <c r="C7" t="s">
        <v>1085</v>
      </c>
      <c r="D7" t="s">
        <v>1089</v>
      </c>
      <c r="E7" s="106"/>
      <c r="F7" t="s">
        <v>1141</v>
      </c>
      <c r="J7" s="13">
        <f t="shared" si="0"/>
        <v>0</v>
      </c>
    </row>
    <row r="8" spans="1:10" x14ac:dyDescent="0.35">
      <c r="C8" t="s">
        <v>1085</v>
      </c>
      <c r="D8" t="s">
        <v>1090</v>
      </c>
      <c r="E8" s="106"/>
      <c r="F8" t="s">
        <v>1141</v>
      </c>
      <c r="J8" s="13">
        <f t="shared" si="0"/>
        <v>0</v>
      </c>
    </row>
    <row r="9" spans="1:10" x14ac:dyDescent="0.35">
      <c r="A9" t="s">
        <v>1058</v>
      </c>
      <c r="B9" t="s">
        <v>1057</v>
      </c>
      <c r="C9" t="s">
        <v>1085</v>
      </c>
      <c r="D9" t="s">
        <v>1091</v>
      </c>
      <c r="E9" s="106" t="s">
        <v>348</v>
      </c>
      <c r="F9">
        <v>8</v>
      </c>
      <c r="G9">
        <v>5</v>
      </c>
      <c r="H9">
        <v>3</v>
      </c>
      <c r="I9">
        <v>4</v>
      </c>
      <c r="J9" s="13">
        <f t="shared" si="0"/>
        <v>20</v>
      </c>
    </row>
    <row r="10" spans="1:10" x14ac:dyDescent="0.35">
      <c r="A10" t="s">
        <v>1058</v>
      </c>
      <c r="B10" t="s">
        <v>1057</v>
      </c>
      <c r="C10" t="s">
        <v>1085</v>
      </c>
      <c r="D10" t="s">
        <v>1092</v>
      </c>
      <c r="E10" s="106" t="s">
        <v>348</v>
      </c>
      <c r="F10">
        <v>2</v>
      </c>
      <c r="G10">
        <v>0</v>
      </c>
      <c r="H10">
        <v>0</v>
      </c>
      <c r="I10">
        <v>2</v>
      </c>
      <c r="J10" s="13">
        <f t="shared" si="0"/>
        <v>4</v>
      </c>
    </row>
    <row r="11" spans="1:10" x14ac:dyDescent="0.35">
      <c r="A11" t="s">
        <v>1058</v>
      </c>
      <c r="B11" t="s">
        <v>1057</v>
      </c>
      <c r="C11" t="s">
        <v>1085</v>
      </c>
      <c r="D11" t="s">
        <v>1093</v>
      </c>
      <c r="E11" s="106" t="s">
        <v>348</v>
      </c>
      <c r="F11">
        <v>2</v>
      </c>
      <c r="G11">
        <v>0</v>
      </c>
      <c r="H11">
        <v>3</v>
      </c>
      <c r="I11">
        <v>2</v>
      </c>
      <c r="J11" s="13">
        <f t="shared" si="0"/>
        <v>7</v>
      </c>
    </row>
    <row r="12" spans="1:10" x14ac:dyDescent="0.35">
      <c r="C12" t="s">
        <v>1085</v>
      </c>
      <c r="D12" t="s">
        <v>1095</v>
      </c>
      <c r="E12" s="106"/>
      <c r="F12" t="s">
        <v>1144</v>
      </c>
      <c r="J12" s="13">
        <f t="shared" si="0"/>
        <v>0</v>
      </c>
    </row>
    <row r="13" spans="1:10" x14ac:dyDescent="0.35">
      <c r="C13" t="s">
        <v>1085</v>
      </c>
      <c r="D13" t="s">
        <v>1094</v>
      </c>
      <c r="E13" s="106"/>
      <c r="F13" t="s">
        <v>1141</v>
      </c>
      <c r="J13" s="13">
        <f t="shared" si="0"/>
        <v>0</v>
      </c>
    </row>
    <row r="14" spans="1:10" x14ac:dyDescent="0.35">
      <c r="A14" t="s">
        <v>1057</v>
      </c>
      <c r="B14" t="s">
        <v>1057</v>
      </c>
      <c r="C14" t="s">
        <v>1085</v>
      </c>
      <c r="D14" t="s">
        <v>1096</v>
      </c>
      <c r="E14" s="106" t="s">
        <v>346</v>
      </c>
      <c r="F14">
        <v>10</v>
      </c>
      <c r="G14">
        <v>8</v>
      </c>
      <c r="H14">
        <v>2</v>
      </c>
      <c r="I14">
        <v>5</v>
      </c>
      <c r="J14" s="13">
        <f t="shared" si="0"/>
        <v>25</v>
      </c>
    </row>
    <row r="15" spans="1:10" x14ac:dyDescent="0.35">
      <c r="A15" t="s">
        <v>1057</v>
      </c>
      <c r="B15" t="s">
        <v>1057</v>
      </c>
      <c r="C15" t="s">
        <v>1085</v>
      </c>
      <c r="D15" t="s">
        <v>1097</v>
      </c>
      <c r="E15" s="106" t="s">
        <v>345</v>
      </c>
      <c r="F15">
        <v>1</v>
      </c>
      <c r="G15">
        <v>4</v>
      </c>
      <c r="H15">
        <v>5</v>
      </c>
      <c r="I15">
        <v>4</v>
      </c>
      <c r="J15" s="13">
        <f t="shared" si="0"/>
        <v>14</v>
      </c>
    </row>
    <row r="16" spans="1:10" x14ac:dyDescent="0.35">
      <c r="A16" t="s">
        <v>1057</v>
      </c>
      <c r="B16" t="s">
        <v>1057</v>
      </c>
      <c r="C16" t="s">
        <v>1085</v>
      </c>
      <c r="D16" t="s">
        <v>1098</v>
      </c>
      <c r="E16" s="106" t="s">
        <v>346</v>
      </c>
      <c r="F16">
        <v>3</v>
      </c>
      <c r="G16">
        <v>6</v>
      </c>
      <c r="H16">
        <v>1</v>
      </c>
      <c r="I16">
        <v>4</v>
      </c>
      <c r="J16" s="13">
        <f t="shared" si="0"/>
        <v>14</v>
      </c>
    </row>
    <row r="17" spans="1:10" x14ac:dyDescent="0.35">
      <c r="A17" t="s">
        <v>1057</v>
      </c>
      <c r="B17" t="s">
        <v>1057</v>
      </c>
      <c r="C17" t="s">
        <v>1099</v>
      </c>
      <c r="D17" t="s">
        <v>1142</v>
      </c>
      <c r="E17" s="106" t="s">
        <v>345</v>
      </c>
      <c r="F17">
        <v>0</v>
      </c>
      <c r="G17">
        <v>15</v>
      </c>
      <c r="H17">
        <v>0</v>
      </c>
      <c r="I17">
        <v>0</v>
      </c>
      <c r="J17" s="13">
        <f t="shared" si="0"/>
        <v>15</v>
      </c>
    </row>
    <row r="18" spans="1:10" x14ac:dyDescent="0.35">
      <c r="A18" t="s">
        <v>1057</v>
      </c>
      <c r="B18" t="s">
        <v>1057</v>
      </c>
      <c r="C18" t="s">
        <v>1099</v>
      </c>
      <c r="D18" t="s">
        <v>1100</v>
      </c>
      <c r="E18" s="106" t="s">
        <v>345</v>
      </c>
      <c r="F18">
        <v>12</v>
      </c>
      <c r="G18">
        <v>22</v>
      </c>
      <c r="H18">
        <v>5</v>
      </c>
      <c r="I18">
        <v>15</v>
      </c>
      <c r="J18" s="13">
        <f t="shared" si="0"/>
        <v>54</v>
      </c>
    </row>
    <row r="19" spans="1:10" x14ac:dyDescent="0.35">
      <c r="A19" t="s">
        <v>1057</v>
      </c>
      <c r="B19" t="s">
        <v>1057</v>
      </c>
      <c r="C19" t="s">
        <v>1099</v>
      </c>
      <c r="D19" t="s">
        <v>1101</v>
      </c>
      <c r="E19" s="106" t="s">
        <v>346</v>
      </c>
      <c r="F19">
        <v>12</v>
      </c>
      <c r="G19">
        <v>15</v>
      </c>
      <c r="H19">
        <v>0</v>
      </c>
      <c r="I19">
        <v>10</v>
      </c>
      <c r="J19" s="13">
        <f t="shared" si="0"/>
        <v>37</v>
      </c>
    </row>
    <row r="20" spans="1:10" x14ac:dyDescent="0.35">
      <c r="A20" t="s">
        <v>1057</v>
      </c>
      <c r="B20" t="s">
        <v>1057</v>
      </c>
      <c r="C20" t="s">
        <v>1099</v>
      </c>
      <c r="D20" t="s">
        <v>1104</v>
      </c>
      <c r="E20" s="106" t="s">
        <v>346</v>
      </c>
      <c r="F20">
        <v>10</v>
      </c>
      <c r="G20">
        <v>5</v>
      </c>
      <c r="H20">
        <v>0</v>
      </c>
      <c r="I20">
        <v>5</v>
      </c>
      <c r="J20" s="13">
        <f t="shared" si="0"/>
        <v>20</v>
      </c>
    </row>
    <row r="21" spans="1:10" x14ac:dyDescent="0.35">
      <c r="A21" t="s">
        <v>1057</v>
      </c>
      <c r="C21" t="s">
        <v>1099</v>
      </c>
      <c r="D21" t="s">
        <v>1105</v>
      </c>
      <c r="E21" s="106"/>
      <c r="F21" t="s">
        <v>1136</v>
      </c>
      <c r="J21" s="13">
        <f t="shared" si="0"/>
        <v>0</v>
      </c>
    </row>
    <row r="22" spans="1:10" x14ac:dyDescent="0.35">
      <c r="A22" t="s">
        <v>1057</v>
      </c>
      <c r="B22" t="s">
        <v>1057</v>
      </c>
      <c r="C22" t="s">
        <v>1099</v>
      </c>
      <c r="D22" t="s">
        <v>1106</v>
      </c>
      <c r="E22" s="106" t="s">
        <v>346</v>
      </c>
      <c r="F22">
        <v>1</v>
      </c>
      <c r="G22">
        <v>3</v>
      </c>
      <c r="H22">
        <v>0</v>
      </c>
      <c r="I22">
        <v>6</v>
      </c>
      <c r="J22" s="13">
        <f t="shared" si="0"/>
        <v>10</v>
      </c>
    </row>
    <row r="23" spans="1:10" x14ac:dyDescent="0.35">
      <c r="C23" t="s">
        <v>1099</v>
      </c>
      <c r="D23" t="s">
        <v>1107</v>
      </c>
      <c r="E23" s="106"/>
      <c r="F23" t="s">
        <v>1135</v>
      </c>
      <c r="G23">
        <v>0</v>
      </c>
      <c r="H23">
        <v>0</v>
      </c>
      <c r="I23">
        <v>0</v>
      </c>
      <c r="J23" s="13">
        <f t="shared" si="0"/>
        <v>0</v>
      </c>
    </row>
    <row r="24" spans="1:10" x14ac:dyDescent="0.35">
      <c r="C24" t="s">
        <v>1099</v>
      </c>
      <c r="D24" t="s">
        <v>1108</v>
      </c>
      <c r="E24" s="106"/>
      <c r="F24" t="s">
        <v>1135</v>
      </c>
      <c r="G24">
        <v>0</v>
      </c>
      <c r="H24">
        <v>0</v>
      </c>
      <c r="I24">
        <v>0</v>
      </c>
      <c r="J24" s="13">
        <f t="shared" si="0"/>
        <v>0</v>
      </c>
    </row>
    <row r="25" spans="1:10" x14ac:dyDescent="0.35">
      <c r="A25" t="s">
        <v>1057</v>
      </c>
      <c r="B25" t="s">
        <v>1057</v>
      </c>
      <c r="C25" t="s">
        <v>1102</v>
      </c>
      <c r="D25" t="s">
        <v>1109</v>
      </c>
      <c r="E25" s="106" t="s">
        <v>347</v>
      </c>
      <c r="F25">
        <v>18</v>
      </c>
      <c r="G25">
        <v>27</v>
      </c>
      <c r="H25">
        <v>4</v>
      </c>
      <c r="I25">
        <v>18</v>
      </c>
      <c r="J25" s="13">
        <f t="shared" si="0"/>
        <v>67</v>
      </c>
    </row>
    <row r="26" spans="1:10" x14ac:dyDescent="0.35">
      <c r="C26" t="s">
        <v>1102</v>
      </c>
      <c r="D26" t="s">
        <v>1110</v>
      </c>
      <c r="E26" s="106"/>
      <c r="F26" t="s">
        <v>1137</v>
      </c>
      <c r="G26">
        <v>0</v>
      </c>
      <c r="H26">
        <v>0</v>
      </c>
      <c r="I26">
        <v>0</v>
      </c>
      <c r="J26" s="13">
        <f t="shared" si="0"/>
        <v>0</v>
      </c>
    </row>
    <row r="27" spans="1:10" x14ac:dyDescent="0.35">
      <c r="A27" t="s">
        <v>1057</v>
      </c>
      <c r="B27" t="s">
        <v>1057</v>
      </c>
      <c r="C27" t="s">
        <v>1102</v>
      </c>
      <c r="D27" t="s">
        <v>1111</v>
      </c>
      <c r="E27" s="106" t="s">
        <v>347</v>
      </c>
      <c r="F27">
        <v>12</v>
      </c>
      <c r="G27">
        <v>15</v>
      </c>
      <c r="H27">
        <v>0</v>
      </c>
      <c r="I27">
        <v>10</v>
      </c>
      <c r="J27" s="13">
        <f t="shared" si="0"/>
        <v>37</v>
      </c>
    </row>
    <row r="28" spans="1:10" x14ac:dyDescent="0.35">
      <c r="A28" t="s">
        <v>1057</v>
      </c>
      <c r="B28" t="s">
        <v>1057</v>
      </c>
      <c r="C28" t="s">
        <v>1102</v>
      </c>
      <c r="D28" t="s">
        <v>1112</v>
      </c>
      <c r="E28" s="106" t="s">
        <v>347</v>
      </c>
      <c r="F28">
        <v>6</v>
      </c>
      <c r="G28">
        <v>12</v>
      </c>
      <c r="H28">
        <v>7</v>
      </c>
      <c r="I28">
        <v>10</v>
      </c>
      <c r="J28" s="13">
        <f t="shared" si="0"/>
        <v>35</v>
      </c>
    </row>
    <row r="29" spans="1:10" x14ac:dyDescent="0.35">
      <c r="A29" t="s">
        <v>1057</v>
      </c>
      <c r="B29" t="s">
        <v>1057</v>
      </c>
      <c r="C29" t="s">
        <v>1102</v>
      </c>
      <c r="D29" t="s">
        <v>1113</v>
      </c>
      <c r="E29" s="106" t="s">
        <v>348</v>
      </c>
      <c r="F29">
        <v>4</v>
      </c>
      <c r="G29">
        <v>10</v>
      </c>
      <c r="H29">
        <v>5</v>
      </c>
      <c r="I29">
        <v>8</v>
      </c>
      <c r="J29" s="13">
        <f t="shared" si="0"/>
        <v>27</v>
      </c>
    </row>
    <row r="30" spans="1:10" x14ac:dyDescent="0.35">
      <c r="A30" t="s">
        <v>1057</v>
      </c>
      <c r="B30" t="s">
        <v>1057</v>
      </c>
      <c r="C30" t="s">
        <v>1102</v>
      </c>
      <c r="D30" t="s">
        <v>1114</v>
      </c>
      <c r="E30" s="106" t="s">
        <v>348</v>
      </c>
      <c r="F30">
        <v>8</v>
      </c>
      <c r="G30">
        <v>12</v>
      </c>
      <c r="H30">
        <v>7</v>
      </c>
      <c r="I30">
        <v>10</v>
      </c>
      <c r="J30" s="13">
        <f t="shared" si="0"/>
        <v>37</v>
      </c>
    </row>
    <row r="31" spans="1:10" x14ac:dyDescent="0.35">
      <c r="C31" t="s">
        <v>1102</v>
      </c>
      <c r="D31" t="s">
        <v>1115</v>
      </c>
      <c r="E31" s="106"/>
      <c r="F31" t="s">
        <v>1138</v>
      </c>
      <c r="G31">
        <v>0</v>
      </c>
      <c r="H31">
        <v>0</v>
      </c>
      <c r="I31">
        <v>0</v>
      </c>
      <c r="J31" s="13">
        <f t="shared" si="0"/>
        <v>0</v>
      </c>
    </row>
    <row r="32" spans="1:10" x14ac:dyDescent="0.35">
      <c r="A32" t="s">
        <v>1058</v>
      </c>
      <c r="B32" t="s">
        <v>1057</v>
      </c>
      <c r="C32" t="s">
        <v>1102</v>
      </c>
      <c r="D32" t="s">
        <v>1116</v>
      </c>
      <c r="E32" s="106" t="s">
        <v>348</v>
      </c>
      <c r="F32">
        <v>14</v>
      </c>
      <c r="G32">
        <v>25</v>
      </c>
      <c r="H32">
        <v>6</v>
      </c>
      <c r="I32">
        <v>18</v>
      </c>
      <c r="J32" s="13">
        <f t="shared" si="0"/>
        <v>63</v>
      </c>
    </row>
    <row r="33" spans="1:10" x14ac:dyDescent="0.35">
      <c r="A33" t="s">
        <v>1058</v>
      </c>
      <c r="B33" t="s">
        <v>1057</v>
      </c>
      <c r="C33" t="s">
        <v>1102</v>
      </c>
      <c r="D33" t="s">
        <v>1117</v>
      </c>
      <c r="E33" s="106" t="s">
        <v>348</v>
      </c>
      <c r="F33">
        <v>14</v>
      </c>
      <c r="G33">
        <v>22</v>
      </c>
      <c r="H33">
        <v>3</v>
      </c>
      <c r="I33">
        <v>15</v>
      </c>
      <c r="J33" s="13">
        <f t="shared" si="0"/>
        <v>54</v>
      </c>
    </row>
    <row r="34" spans="1:10" x14ac:dyDescent="0.35">
      <c r="C34" t="s">
        <v>1102</v>
      </c>
      <c r="D34" t="s">
        <v>1118</v>
      </c>
      <c r="E34" s="106" t="s">
        <v>348</v>
      </c>
      <c r="F34" t="s">
        <v>1139</v>
      </c>
      <c r="G34">
        <v>0</v>
      </c>
      <c r="H34">
        <v>0</v>
      </c>
      <c r="I34">
        <v>0</v>
      </c>
      <c r="J34" s="13">
        <f t="shared" si="0"/>
        <v>0</v>
      </c>
    </row>
    <row r="35" spans="1:10" x14ac:dyDescent="0.35">
      <c r="C35" t="s">
        <v>1102</v>
      </c>
      <c r="D35" t="s">
        <v>1119</v>
      </c>
      <c r="E35" s="106" t="s">
        <v>349</v>
      </c>
      <c r="F35" t="s">
        <v>1139</v>
      </c>
      <c r="G35">
        <v>0</v>
      </c>
      <c r="H35">
        <v>0</v>
      </c>
      <c r="I35">
        <v>0</v>
      </c>
      <c r="J35" s="13">
        <f t="shared" si="0"/>
        <v>0</v>
      </c>
    </row>
    <row r="36" spans="1:10" x14ac:dyDescent="0.35">
      <c r="A36" t="s">
        <v>1057</v>
      </c>
      <c r="B36" t="s">
        <v>1057</v>
      </c>
      <c r="C36" t="s">
        <v>1102</v>
      </c>
      <c r="D36" t="s">
        <v>1120</v>
      </c>
      <c r="E36" s="106" t="s">
        <v>348</v>
      </c>
      <c r="F36">
        <v>8</v>
      </c>
      <c r="G36">
        <v>10</v>
      </c>
      <c r="H36">
        <v>5</v>
      </c>
      <c r="I36">
        <v>11</v>
      </c>
      <c r="J36" s="13">
        <f t="shared" si="0"/>
        <v>34</v>
      </c>
    </row>
    <row r="37" spans="1:10" x14ac:dyDescent="0.35">
      <c r="A37" t="s">
        <v>1057</v>
      </c>
      <c r="B37" t="s">
        <v>1057</v>
      </c>
      <c r="C37" t="s">
        <v>1102</v>
      </c>
      <c r="D37" t="s">
        <v>1121</v>
      </c>
      <c r="E37" s="106" t="s">
        <v>348</v>
      </c>
      <c r="F37">
        <v>5</v>
      </c>
      <c r="G37">
        <v>7</v>
      </c>
      <c r="H37">
        <v>3</v>
      </c>
      <c r="I37">
        <v>8</v>
      </c>
      <c r="J37" s="13">
        <f t="shared" si="0"/>
        <v>23</v>
      </c>
    </row>
    <row r="38" spans="1:10" x14ac:dyDescent="0.35">
      <c r="A38" t="s">
        <v>1057</v>
      </c>
      <c r="B38" t="s">
        <v>1057</v>
      </c>
      <c r="C38" t="s">
        <v>1102</v>
      </c>
      <c r="D38" t="s">
        <v>1122</v>
      </c>
      <c r="E38" s="106" t="s">
        <v>348</v>
      </c>
      <c r="F38">
        <v>3</v>
      </c>
      <c r="G38">
        <v>4</v>
      </c>
      <c r="H38">
        <v>2</v>
      </c>
      <c r="I38">
        <v>4</v>
      </c>
      <c r="J38" s="13">
        <f t="shared" si="0"/>
        <v>13</v>
      </c>
    </row>
    <row r="39" spans="1:10" x14ac:dyDescent="0.35">
      <c r="A39" t="s">
        <v>1057</v>
      </c>
      <c r="B39" t="s">
        <v>1057</v>
      </c>
      <c r="C39" t="s">
        <v>1103</v>
      </c>
      <c r="D39" t="s">
        <v>1143</v>
      </c>
      <c r="E39" s="106" t="s">
        <v>346</v>
      </c>
      <c r="F39">
        <v>0</v>
      </c>
      <c r="G39">
        <v>25</v>
      </c>
      <c r="H39">
        <v>0</v>
      </c>
      <c r="I39">
        <v>0</v>
      </c>
      <c r="J39" s="13">
        <f t="shared" si="0"/>
        <v>25</v>
      </c>
    </row>
    <row r="40" spans="1:10" x14ac:dyDescent="0.35">
      <c r="A40" t="s">
        <v>1057</v>
      </c>
      <c r="B40" t="s">
        <v>1057</v>
      </c>
      <c r="C40" t="s">
        <v>1103</v>
      </c>
      <c r="D40" t="s">
        <v>1123</v>
      </c>
      <c r="E40" s="106" t="s">
        <v>346</v>
      </c>
      <c r="F40">
        <v>60</v>
      </c>
      <c r="G40">
        <v>60</v>
      </c>
      <c r="H40">
        <v>20</v>
      </c>
      <c r="I40">
        <v>20</v>
      </c>
      <c r="J40" s="13">
        <f t="shared" si="0"/>
        <v>160</v>
      </c>
    </row>
    <row r="41" spans="1:10" x14ac:dyDescent="0.35">
      <c r="A41" t="s">
        <v>1057</v>
      </c>
      <c r="B41" t="s">
        <v>1057</v>
      </c>
      <c r="C41" t="s">
        <v>1103</v>
      </c>
      <c r="D41" t="s">
        <v>1124</v>
      </c>
      <c r="E41" s="106" t="s">
        <v>347</v>
      </c>
      <c r="F41">
        <v>60</v>
      </c>
      <c r="G41">
        <v>60</v>
      </c>
      <c r="H41">
        <v>20</v>
      </c>
      <c r="I41">
        <v>20</v>
      </c>
      <c r="J41" s="13">
        <f t="shared" si="0"/>
        <v>160</v>
      </c>
    </row>
    <row r="42" spans="1:10" x14ac:dyDescent="0.35">
      <c r="A42" t="s">
        <v>1057</v>
      </c>
      <c r="B42" t="s">
        <v>1057</v>
      </c>
      <c r="C42" t="s">
        <v>1103</v>
      </c>
      <c r="D42" t="s">
        <v>1125</v>
      </c>
      <c r="E42" s="106" t="s">
        <v>347</v>
      </c>
      <c r="F42">
        <v>40</v>
      </c>
      <c r="G42">
        <v>30</v>
      </c>
      <c r="H42">
        <v>5</v>
      </c>
      <c r="I42">
        <v>10</v>
      </c>
      <c r="J42" s="13">
        <f t="shared" si="0"/>
        <v>85</v>
      </c>
    </row>
    <row r="43" spans="1:10" x14ac:dyDescent="0.35">
      <c r="A43" t="s">
        <v>1057</v>
      </c>
      <c r="B43" t="s">
        <v>1057</v>
      </c>
      <c r="C43" t="s">
        <v>1103</v>
      </c>
      <c r="D43" t="s">
        <v>1126</v>
      </c>
      <c r="E43" s="106" t="s">
        <v>346</v>
      </c>
      <c r="F43">
        <v>40</v>
      </c>
      <c r="G43">
        <v>30</v>
      </c>
      <c r="H43">
        <v>5</v>
      </c>
      <c r="I43">
        <v>10</v>
      </c>
      <c r="J43" s="13">
        <f t="shared" si="0"/>
        <v>85</v>
      </c>
    </row>
    <row r="44" spans="1:10" x14ac:dyDescent="0.35">
      <c r="A44" t="s">
        <v>1057</v>
      </c>
      <c r="B44" t="s">
        <v>1057</v>
      </c>
      <c r="C44" t="s">
        <v>1103</v>
      </c>
      <c r="D44" t="s">
        <v>1127</v>
      </c>
      <c r="E44" s="106" t="s">
        <v>347</v>
      </c>
      <c r="F44">
        <v>40</v>
      </c>
      <c r="G44">
        <v>30</v>
      </c>
      <c r="H44">
        <v>5</v>
      </c>
      <c r="I44">
        <v>10</v>
      </c>
      <c r="J44" s="13">
        <f t="shared" si="0"/>
        <v>85</v>
      </c>
    </row>
    <row r="45" spans="1:10" x14ac:dyDescent="0.35">
      <c r="C45" t="s">
        <v>1103</v>
      </c>
      <c r="D45" t="s">
        <v>1128</v>
      </c>
      <c r="E45" s="106"/>
      <c r="F45" t="s">
        <v>1141</v>
      </c>
      <c r="J45" s="13">
        <f t="shared" si="0"/>
        <v>0</v>
      </c>
    </row>
    <row r="46" spans="1:10" x14ac:dyDescent="0.35">
      <c r="A46" t="s">
        <v>1057</v>
      </c>
      <c r="B46" t="s">
        <v>1057</v>
      </c>
      <c r="C46" t="s">
        <v>1103</v>
      </c>
      <c r="D46" t="s">
        <v>1129</v>
      </c>
      <c r="E46" s="106" t="s">
        <v>347</v>
      </c>
      <c r="F46">
        <v>15</v>
      </c>
      <c r="G46">
        <v>5</v>
      </c>
      <c r="H46">
        <v>2</v>
      </c>
      <c r="I46">
        <v>5</v>
      </c>
      <c r="J46" s="13">
        <f t="shared" si="0"/>
        <v>27</v>
      </c>
    </row>
    <row r="47" spans="1:10" x14ac:dyDescent="0.35">
      <c r="A47" t="s">
        <v>1057</v>
      </c>
      <c r="B47" t="s">
        <v>1057</v>
      </c>
      <c r="C47" t="s">
        <v>1103</v>
      </c>
      <c r="D47" t="s">
        <v>1130</v>
      </c>
      <c r="E47" s="106" t="s">
        <v>347</v>
      </c>
      <c r="F47">
        <v>15</v>
      </c>
      <c r="G47">
        <v>5</v>
      </c>
      <c r="H47">
        <v>2</v>
      </c>
      <c r="I47">
        <v>5</v>
      </c>
      <c r="J47" s="13">
        <f t="shared" si="0"/>
        <v>27</v>
      </c>
    </row>
    <row r="48" spans="1:10" x14ac:dyDescent="0.35">
      <c r="A48" t="s">
        <v>1057</v>
      </c>
      <c r="B48" t="s">
        <v>1057</v>
      </c>
      <c r="C48" t="s">
        <v>1103</v>
      </c>
      <c r="D48" t="s">
        <v>1131</v>
      </c>
      <c r="E48" s="106" t="s">
        <v>348</v>
      </c>
      <c r="F48">
        <v>5</v>
      </c>
      <c r="G48">
        <v>3</v>
      </c>
      <c r="H48">
        <v>2</v>
      </c>
      <c r="I48">
        <v>4</v>
      </c>
      <c r="J48" s="13">
        <f t="shared" si="0"/>
        <v>14</v>
      </c>
    </row>
    <row r="49" spans="1:10" x14ac:dyDescent="0.35">
      <c r="C49" t="s">
        <v>1103</v>
      </c>
      <c r="D49" t="s">
        <v>1132</v>
      </c>
      <c r="E49" s="106"/>
      <c r="F49" t="s">
        <v>1141</v>
      </c>
      <c r="J49" s="13">
        <f t="shared" si="0"/>
        <v>0</v>
      </c>
    </row>
    <row r="50" spans="1:10" x14ac:dyDescent="0.35">
      <c r="A50" t="s">
        <v>1057</v>
      </c>
      <c r="B50" t="s">
        <v>1057</v>
      </c>
      <c r="C50" t="s">
        <v>1085</v>
      </c>
      <c r="D50" t="s">
        <v>1148</v>
      </c>
      <c r="E50" s="106" t="s">
        <v>346</v>
      </c>
      <c r="F50">
        <v>0</v>
      </c>
      <c r="G50">
        <v>10</v>
      </c>
      <c r="H50">
        <v>0</v>
      </c>
      <c r="I50">
        <v>20</v>
      </c>
      <c r="J50" s="13">
        <f t="shared" si="0"/>
        <v>30</v>
      </c>
    </row>
    <row r="51" spans="1:10" x14ac:dyDescent="0.35">
      <c r="A51" t="s">
        <v>1057</v>
      </c>
      <c r="B51" t="s">
        <v>1057</v>
      </c>
      <c r="C51" t="s">
        <v>1151</v>
      </c>
      <c r="D51" t="s">
        <v>1149</v>
      </c>
      <c r="E51" s="106" t="s">
        <v>348</v>
      </c>
      <c r="F51">
        <v>0</v>
      </c>
      <c r="G51">
        <v>10</v>
      </c>
      <c r="H51">
        <v>0</v>
      </c>
      <c r="I51">
        <v>20</v>
      </c>
      <c r="J51" s="13">
        <f t="shared" si="0"/>
        <v>30</v>
      </c>
    </row>
    <row r="52" spans="1:10" x14ac:dyDescent="0.35">
      <c r="A52" t="s">
        <v>1057</v>
      </c>
      <c r="B52" t="s">
        <v>1057</v>
      </c>
      <c r="C52" t="s">
        <v>1103</v>
      </c>
      <c r="D52" t="s">
        <v>1150</v>
      </c>
      <c r="E52" s="106" t="s">
        <v>348</v>
      </c>
      <c r="F52">
        <v>0</v>
      </c>
      <c r="G52">
        <v>10</v>
      </c>
      <c r="H52">
        <v>0</v>
      </c>
      <c r="I52">
        <v>30</v>
      </c>
      <c r="J52" s="13">
        <f t="shared" si="0"/>
        <v>40</v>
      </c>
    </row>
    <row r="53" spans="1:10" x14ac:dyDescent="0.35">
      <c r="A53" t="s">
        <v>1058</v>
      </c>
      <c r="B53" t="s">
        <v>1057</v>
      </c>
      <c r="C53" t="s">
        <v>1085</v>
      </c>
      <c r="D53" t="s">
        <v>1147</v>
      </c>
      <c r="E53" s="106" t="s">
        <v>349</v>
      </c>
      <c r="F53">
        <v>0</v>
      </c>
      <c r="G53">
        <v>15</v>
      </c>
      <c r="H53">
        <v>0</v>
      </c>
      <c r="I53">
        <v>5</v>
      </c>
      <c r="J53" s="13">
        <f t="shared" si="0"/>
        <v>20</v>
      </c>
    </row>
    <row r="54" spans="1:10" x14ac:dyDescent="0.35">
      <c r="A54" t="s">
        <v>1058</v>
      </c>
      <c r="B54" t="s">
        <v>1057</v>
      </c>
      <c r="C54" t="s">
        <v>1102</v>
      </c>
      <c r="D54" t="s">
        <v>1193</v>
      </c>
      <c r="E54" s="106" t="s">
        <v>346</v>
      </c>
      <c r="F54">
        <v>50</v>
      </c>
      <c r="G54">
        <v>0</v>
      </c>
      <c r="H54">
        <v>5</v>
      </c>
      <c r="I54">
        <v>20</v>
      </c>
      <c r="J54" s="13">
        <f t="shared" si="0"/>
        <v>75</v>
      </c>
    </row>
    <row r="55" spans="1:10" x14ac:dyDescent="0.35">
      <c r="A55" t="s">
        <v>1058</v>
      </c>
      <c r="B55" t="s">
        <v>1057</v>
      </c>
      <c r="C55" t="s">
        <v>1102</v>
      </c>
      <c r="D55" t="s">
        <v>1194</v>
      </c>
      <c r="E55" s="106" t="s">
        <v>347</v>
      </c>
      <c r="F55">
        <v>50</v>
      </c>
      <c r="G55">
        <v>0</v>
      </c>
      <c r="H55">
        <v>5</v>
      </c>
      <c r="I55">
        <v>0</v>
      </c>
      <c r="J55" s="13">
        <f t="shared" si="0"/>
        <v>55</v>
      </c>
    </row>
    <row r="56" spans="1:10" x14ac:dyDescent="0.35">
      <c r="A56" t="s">
        <v>1058</v>
      </c>
      <c r="B56" t="s">
        <v>1057</v>
      </c>
      <c r="C56" t="s">
        <v>1102</v>
      </c>
      <c r="D56" t="s">
        <v>1195</v>
      </c>
      <c r="E56" s="106" t="s">
        <v>348</v>
      </c>
      <c r="F56">
        <v>50</v>
      </c>
      <c r="G56">
        <v>0</v>
      </c>
      <c r="H56">
        <v>5</v>
      </c>
      <c r="I56">
        <v>0</v>
      </c>
      <c r="J56" s="13">
        <f t="shared" si="0"/>
        <v>55</v>
      </c>
    </row>
    <row r="57" spans="1:10" x14ac:dyDescent="0.35">
      <c r="A57" t="s">
        <v>1058</v>
      </c>
      <c r="B57" t="s">
        <v>1057</v>
      </c>
      <c r="C57" t="s">
        <v>1102</v>
      </c>
      <c r="D57" t="s">
        <v>1196</v>
      </c>
      <c r="E57" s="106" t="s">
        <v>349</v>
      </c>
      <c r="F57">
        <v>50</v>
      </c>
      <c r="G57">
        <v>0</v>
      </c>
      <c r="H57">
        <v>5</v>
      </c>
      <c r="I57">
        <v>0</v>
      </c>
      <c r="J57" s="13">
        <f t="shared" si="0"/>
        <v>55</v>
      </c>
    </row>
    <row r="58" spans="1:10" x14ac:dyDescent="0.35">
      <c r="A58" t="s">
        <v>1058</v>
      </c>
      <c r="B58" t="s">
        <v>1057</v>
      </c>
      <c r="C58" t="s">
        <v>1102</v>
      </c>
      <c r="D58" t="s">
        <v>1146</v>
      </c>
      <c r="E58" s="106" t="s">
        <v>346</v>
      </c>
      <c r="F58">
        <v>0</v>
      </c>
      <c r="G58">
        <v>20</v>
      </c>
      <c r="H58">
        <v>0</v>
      </c>
      <c r="I58">
        <v>0</v>
      </c>
      <c r="J58" s="13">
        <f t="shared" si="0"/>
        <v>20</v>
      </c>
    </row>
    <row r="59" spans="1:10" x14ac:dyDescent="0.35">
      <c r="F59" s="3">
        <f>SUM(F2:F58)</f>
        <v>640</v>
      </c>
      <c r="G59" s="3">
        <f>SUM(G2:G58)</f>
        <v>566</v>
      </c>
      <c r="H59" s="3">
        <f>SUM(H2:H58)</f>
        <v>149</v>
      </c>
      <c r="I59" s="3">
        <f>SUM(I2:I58)</f>
        <v>357</v>
      </c>
      <c r="J59" s="13">
        <f>SUM(J2:J58)</f>
        <v>1712</v>
      </c>
    </row>
  </sheetData>
  <autoFilter ref="A1:J59" xr:uid="{00000000-0009-0000-0000-000000000000}"/>
  <dataValidations count="1">
    <dataValidation type="list" allowBlank="1" showInputMessage="1" showErrorMessage="1" sqref="E2:E58" xr:uid="{00000000-0002-0000-0000-000000000000}">
      <formula1>milestones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1"/>
  <sheetViews>
    <sheetView zoomScale="90" zoomScaleNormal="90" zoomScalePageLayoutView="90" workbookViewId="0">
      <selection activeCell="L4" sqref="L4"/>
    </sheetView>
  </sheetViews>
  <sheetFormatPr defaultColWidth="8.81640625" defaultRowHeight="14.5" x14ac:dyDescent="0.35"/>
  <cols>
    <col min="1" max="1" width="21.1796875" bestFit="1" customWidth="1"/>
    <col min="2" max="2" width="15.453125" bestFit="1" customWidth="1"/>
    <col min="3" max="3" width="15.81640625" bestFit="1" customWidth="1"/>
    <col min="4" max="4" width="13.26953125" bestFit="1" customWidth="1"/>
    <col min="5" max="5" width="10.7265625" bestFit="1" customWidth="1"/>
    <col min="6" max="6" width="11.26953125" style="13" bestFit="1" customWidth="1"/>
    <col min="7" max="7" width="17.81640625" style="73" bestFit="1" customWidth="1"/>
    <col min="8" max="8" width="8.26953125" bestFit="1" customWidth="1"/>
    <col min="9" max="9" width="9.26953125" bestFit="1" customWidth="1"/>
    <col min="10" max="10" width="13.26953125" bestFit="1" customWidth="1"/>
    <col min="11" max="11" width="7.453125" bestFit="1" customWidth="1"/>
    <col min="12" max="12" width="8.81640625" style="13"/>
    <col min="13" max="13" width="7.1796875" style="73" bestFit="1" customWidth="1"/>
  </cols>
  <sheetData>
    <row r="1" spans="1:14" x14ac:dyDescent="0.35">
      <c r="B1" s="186" t="s">
        <v>1061</v>
      </c>
      <c r="C1" s="187"/>
      <c r="D1" s="187"/>
      <c r="E1" s="187"/>
      <c r="F1" s="187"/>
      <c r="G1" s="188"/>
      <c r="H1" s="186" t="s">
        <v>1062</v>
      </c>
      <c r="I1" s="187"/>
      <c r="J1" s="187"/>
      <c r="K1" s="187"/>
      <c r="L1" s="187"/>
      <c r="M1" s="188"/>
    </row>
    <row r="2" spans="1:14" ht="16.5" customHeight="1" x14ac:dyDescent="0.35">
      <c r="A2" s="85" t="s">
        <v>1063</v>
      </c>
      <c r="B2" s="78" t="s">
        <v>0</v>
      </c>
      <c r="C2" s="79" t="s">
        <v>1</v>
      </c>
      <c r="D2" s="79" t="s">
        <v>2</v>
      </c>
      <c r="E2" s="79" t="s">
        <v>3</v>
      </c>
      <c r="F2" s="80" t="s">
        <v>4</v>
      </c>
      <c r="G2" s="81" t="s">
        <v>1064</v>
      </c>
      <c r="H2" s="78" t="s">
        <v>0</v>
      </c>
      <c r="I2" s="79" t="s">
        <v>1</v>
      </c>
      <c r="J2" s="79" t="s">
        <v>2</v>
      </c>
      <c r="K2" s="79" t="s">
        <v>3</v>
      </c>
      <c r="L2" s="82" t="s">
        <v>4</v>
      </c>
      <c r="M2" s="86" t="s">
        <v>1064</v>
      </c>
    </row>
    <row r="3" spans="1:14" x14ac:dyDescent="0.35">
      <c r="A3" s="83" t="s">
        <v>962</v>
      </c>
      <c r="B3" s="23">
        <f>SUMIFS('General tasks'!I:I,'General tasks'!$A:$A,"y")+SUMIFS('OSS Simplification'!J:J,'OSS Simplification'!$A:$A,"y")</f>
        <v>1140</v>
      </c>
      <c r="C3" s="24">
        <f>SUMIFS('General tasks'!J:J,'General tasks'!$A:$A,"y")+SUMIFS('OSS Simplification'!K:K,'OSS Simplification'!$A:$A,"y")</f>
        <v>218</v>
      </c>
      <c r="D3" s="24">
        <f>SUMIFS('General tasks'!K:K,'General tasks'!$A:$A,"y")+SUMIFS('OSS Simplification'!L:L,'OSS Simplification'!$A:$A,"y")</f>
        <v>2411</v>
      </c>
      <c r="E3" s="24">
        <f>SUMIFS('General tasks'!L:L,'General tasks'!$A:$A,"y")+SUMIFS('OSS Simplification'!M:M,'OSS Simplification'!$A:$A,"y")</f>
        <v>743</v>
      </c>
      <c r="F3" s="72">
        <f>SUMIFS('General tasks'!M:M,'General tasks'!$A:$A,"y")+SUMIFS('OSS Simplification'!N:N,'OSS Simplification'!$A:$A,"y")</f>
        <v>4512</v>
      </c>
      <c r="G3" s="74">
        <f>F3-'General tasks'!O3-'OSS Simplification'!P3</f>
        <v>0</v>
      </c>
      <c r="H3" s="23">
        <f>SUMIFS('General tasks'!I:I,'General tasks'!$B:$B,"y")+SUMIFS('OSS Simplification'!J:J,'OSS Simplification'!$B:$B,"y")</f>
        <v>2577</v>
      </c>
      <c r="I3" s="24">
        <f>SUMIFS('General tasks'!J:J,'General tasks'!$B:$B,"y")+SUMIFS('OSS Simplification'!K:K,'OSS Simplification'!$B:$B,"y")</f>
        <v>416.5</v>
      </c>
      <c r="J3" s="24">
        <f>SUMIFS('General tasks'!K:K,'General tasks'!$B:$B,"y")+SUMIFS('OSS Simplification'!L:L,'OSS Simplification'!$B:$B,"y")</f>
        <v>4628</v>
      </c>
      <c r="K3" s="24">
        <f>SUMIFS('General tasks'!L:L,'General tasks'!$B:$B,"y")+SUMIFS('OSS Simplification'!M:M,'OSS Simplification'!$B:$B,"y")</f>
        <v>1341</v>
      </c>
      <c r="L3" s="72">
        <f>SUMIFS('General tasks'!M:M,'General tasks'!$B:$B,"y")+SUMIFS('OSS Simplification'!N:N,'OSS Simplification'!$B:$B,"y")</f>
        <v>8962.5</v>
      </c>
      <c r="M3" s="74">
        <f>L3-'General tasks'!P3-'OSS Simplification'!Q3</f>
        <v>0</v>
      </c>
    </row>
    <row r="4" spans="1:14" x14ac:dyDescent="0.35">
      <c r="A4" s="83" t="s">
        <v>961</v>
      </c>
      <c r="B4" s="23">
        <f>SUMIFS('Mobile App'!J:J,'Mobile App'!C:C,"y")</f>
        <v>34</v>
      </c>
      <c r="C4" s="24">
        <f>SUMIFS('Mobile App'!K:K,'Mobile App'!C:C,"y")</f>
        <v>21.5</v>
      </c>
      <c r="D4" s="24">
        <f>SUMIFS('Mobile App'!L:L,'Mobile App'!C:C,"y")</f>
        <v>87</v>
      </c>
      <c r="E4" s="24">
        <f>SUMIFS('Mobile App'!M:M,'Mobile App'!$C:$C,"y")</f>
        <v>24</v>
      </c>
      <c r="F4" s="72">
        <f>SUMIFS('Mobile App'!N:N,'Mobile App'!$C:$C,"y")</f>
        <v>166.5</v>
      </c>
      <c r="G4" s="74">
        <f>F4-'Mobile App'!P3</f>
        <v>0</v>
      </c>
      <c r="H4" s="23">
        <f>SUMIFS('Mobile App'!J:J,'Mobile App'!$D:$D,"y")</f>
        <v>135</v>
      </c>
      <c r="I4" s="24">
        <f>SUMIFS('Mobile App'!K:K,'Mobile App'!$D:$D,"y")</f>
        <v>72</v>
      </c>
      <c r="J4" s="24">
        <f>SUMIFS('Mobile App'!L:L,'Mobile App'!$D:$D,"y")</f>
        <v>364</v>
      </c>
      <c r="K4" s="24">
        <f>SUMIFS('Mobile App'!M:M,'Mobile App'!$D:$D,"y")</f>
        <v>101</v>
      </c>
      <c r="L4" s="72">
        <f>SUMIFS('Mobile App'!N:N,'Mobile App'!$D:$D,"y")</f>
        <v>672</v>
      </c>
      <c r="M4" s="74">
        <f>L4-'Mobile App'!Q3</f>
        <v>0</v>
      </c>
    </row>
    <row r="5" spans="1:14" x14ac:dyDescent="0.35">
      <c r="A5" s="83" t="s">
        <v>351</v>
      </c>
      <c r="B5" s="23">
        <f>SUMIFS('Website consolidation'!G:G,'Website consolidation'!$A:$A,"y")</f>
        <v>443</v>
      </c>
      <c r="C5" s="24">
        <f>SUMIFS('Website consolidation'!H:H,'Website consolidation'!$A:$A,"y")</f>
        <v>47.5</v>
      </c>
      <c r="D5" s="24">
        <f>SUMIFS('Website consolidation'!I:I,'Website consolidation'!$A:$A,"y")</f>
        <v>364</v>
      </c>
      <c r="E5" s="24">
        <f>SUMIFS('Website consolidation'!J:J,'Website consolidation'!$A:$A,"y")</f>
        <v>92</v>
      </c>
      <c r="F5" s="72">
        <f>SUMIFS('Website consolidation'!K:K,'Website consolidation'!$A:$A,"y")</f>
        <v>946.5</v>
      </c>
      <c r="G5" s="74">
        <f>F5-'Website consolidation'!M3</f>
        <v>0</v>
      </c>
      <c r="H5" s="23">
        <f>SUMIFS('Website consolidation'!G:G,'Website consolidation'!$B:$B,"y")</f>
        <v>689</v>
      </c>
      <c r="I5" s="24">
        <f>SUMIFS('Website consolidation'!H:H,'Website consolidation'!$B:$B,"y")</f>
        <v>107.5</v>
      </c>
      <c r="J5" s="24">
        <f>SUMIFS('Website consolidation'!I:I,'Website consolidation'!$B:$B,"y")</f>
        <v>783</v>
      </c>
      <c r="K5" s="24">
        <f>SUMIFS('Website consolidation'!J:J,'Website consolidation'!$B:$B,"y")</f>
        <v>215</v>
      </c>
      <c r="L5" s="72">
        <f>SUMIFS('Website consolidation'!K:K,'Website consolidation'!$B:$B,"y")</f>
        <v>1794.5</v>
      </c>
      <c r="M5" s="74">
        <f>L5-'Website consolidation'!N3</f>
        <v>0</v>
      </c>
    </row>
    <row r="6" spans="1:14" x14ac:dyDescent="0.35">
      <c r="A6" s="83" t="s">
        <v>352</v>
      </c>
      <c r="B6" s="23">
        <f>SUMIFS('Data cleansing'!E:E,'Data cleansing'!$A:$A,"y")</f>
        <v>50</v>
      </c>
      <c r="C6" s="24">
        <f>SUMIFS('Data cleansing'!F:F,'Data cleansing'!$A:$A,"y")</f>
        <v>80</v>
      </c>
      <c r="D6" s="24">
        <f>SUMIFS('Data cleansing'!G:G,'Data cleansing'!$A:$A,"y")</f>
        <v>80</v>
      </c>
      <c r="E6" s="24">
        <f>SUMIFS('Data cleansing'!H:H,'Data cleansing'!$A:$A,"y")</f>
        <v>20</v>
      </c>
      <c r="F6" s="72">
        <f>SUMIFS('Data cleansing'!I:I,'Data cleansing'!$A:$A,"y")</f>
        <v>230</v>
      </c>
      <c r="G6" s="74">
        <f>F6-'Data cleansing'!K3</f>
        <v>0</v>
      </c>
      <c r="H6" s="23">
        <f>SUMIFS('Data cleansing'!E:E,'Data cleansing'!$B:$B,"y")</f>
        <v>65</v>
      </c>
      <c r="I6" s="24">
        <f>SUMIFS('Data cleansing'!F:F,'Data cleansing'!$B:$B,"y")</f>
        <v>95</v>
      </c>
      <c r="J6" s="24">
        <f>SUMIFS('Data cleansing'!G:G,'Data cleansing'!$B:$B,"y")</f>
        <v>160</v>
      </c>
      <c r="K6" s="24">
        <f>SUMIFS('Data cleansing'!H:H,'Data cleansing'!$B:$B,"y")</f>
        <v>55</v>
      </c>
      <c r="L6" s="72">
        <f>SUMIFS('Data cleansing'!I:I,'Data cleansing'!$B:$B,"y")</f>
        <v>375</v>
      </c>
      <c r="M6" s="74">
        <f>L6-'Data cleansing'!L3</f>
        <v>0</v>
      </c>
    </row>
    <row r="7" spans="1:14" x14ac:dyDescent="0.35">
      <c r="A7" s="84" t="s">
        <v>353</v>
      </c>
      <c r="B7" s="27">
        <v>0</v>
      </c>
      <c r="C7" s="28">
        <v>0</v>
      </c>
      <c r="D7" s="28">
        <v>0</v>
      </c>
      <c r="E7" s="28">
        <f>Documentation!Q26</f>
        <v>295</v>
      </c>
      <c r="F7" s="75">
        <f>E7</f>
        <v>295</v>
      </c>
      <c r="G7" s="76">
        <f>F7-Documentation!Q26</f>
        <v>0</v>
      </c>
      <c r="H7" s="27">
        <v>0</v>
      </c>
      <c r="I7" s="28">
        <v>0</v>
      </c>
      <c r="J7" s="28">
        <v>0</v>
      </c>
      <c r="K7" s="77">
        <f>L7</f>
        <v>590</v>
      </c>
      <c r="L7" s="75">
        <f>Documentation!R26</f>
        <v>590</v>
      </c>
      <c r="M7" s="76">
        <f>L7-Documentation!R26</f>
        <v>0</v>
      </c>
    </row>
    <row r="8" spans="1:14" x14ac:dyDescent="0.35">
      <c r="E8" t="s">
        <v>4</v>
      </c>
      <c r="F8" s="13">
        <f>SUM(F3:F7)</f>
        <v>6150</v>
      </c>
      <c r="K8" t="s">
        <v>4</v>
      </c>
      <c r="L8" s="13">
        <f>SUM(L3:L7)</f>
        <v>12394</v>
      </c>
    </row>
    <row r="11" spans="1:14" x14ac:dyDescent="0.35">
      <c r="G11" s="87"/>
      <c r="H11" s="87"/>
      <c r="I11" s="87"/>
      <c r="J11" s="87"/>
      <c r="K11" s="87"/>
      <c r="L11" s="87"/>
      <c r="M11" s="87"/>
      <c r="N11" s="87"/>
    </row>
  </sheetData>
  <mergeCells count="2">
    <mergeCell ref="H1:M1"/>
    <mergeCell ref="B1:G1"/>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workbookViewId="0">
      <selection activeCell="M33" sqref="M33"/>
    </sheetView>
  </sheetViews>
  <sheetFormatPr defaultColWidth="8.81640625" defaultRowHeight="14.5" x14ac:dyDescent="0.35"/>
  <cols>
    <col min="1" max="1" width="21" bestFit="1" customWidth="1"/>
    <col min="2" max="2" width="15.453125" bestFit="1" customWidth="1"/>
    <col min="3" max="3" width="10.7265625" bestFit="1" customWidth="1"/>
    <col min="4" max="4" width="11.26953125" bestFit="1" customWidth="1"/>
    <col min="5" max="5" width="10.7265625" bestFit="1" customWidth="1"/>
    <col min="6" max="6" width="11.26953125" bestFit="1" customWidth="1"/>
  </cols>
  <sheetData>
    <row r="1" spans="1:6" x14ac:dyDescent="0.35">
      <c r="A1" t="s">
        <v>1073</v>
      </c>
      <c r="B1">
        <f>21.67</f>
        <v>21.67</v>
      </c>
      <c r="F1" s="13"/>
    </row>
    <row r="2" spans="1:6" x14ac:dyDescent="0.35">
      <c r="C2" s="189" t="s">
        <v>1061</v>
      </c>
      <c r="D2" s="190"/>
      <c r="E2" s="186" t="s">
        <v>1062</v>
      </c>
      <c r="F2" s="188"/>
    </row>
    <row r="3" spans="1:6" x14ac:dyDescent="0.35">
      <c r="A3" s="104" t="s">
        <v>1063</v>
      </c>
      <c r="B3" s="102" t="s">
        <v>1065</v>
      </c>
      <c r="C3" s="102" t="s">
        <v>1075</v>
      </c>
      <c r="D3" s="102" t="s">
        <v>1076</v>
      </c>
      <c r="E3" s="102" t="s">
        <v>1075</v>
      </c>
      <c r="F3" s="103" t="s">
        <v>1076</v>
      </c>
    </row>
    <row r="4" spans="1:6" x14ac:dyDescent="0.35">
      <c r="A4" s="100" t="s">
        <v>962</v>
      </c>
      <c r="B4" s="50"/>
      <c r="C4" s="50"/>
      <c r="D4" s="50"/>
      <c r="E4" s="50"/>
      <c r="F4" s="42"/>
    </row>
    <row r="5" spans="1:6" x14ac:dyDescent="0.35">
      <c r="A5" s="23"/>
      <c r="B5" s="24" t="s">
        <v>1066</v>
      </c>
      <c r="C5" s="92">
        <f>40%*'Effort per project'!B3</f>
        <v>456</v>
      </c>
      <c r="D5" s="93">
        <f t="shared" ref="D5:D10" si="0">C5/$B$1</f>
        <v>21.042916474388555</v>
      </c>
      <c r="E5" s="92">
        <f>40%*'Effort per project'!H3</f>
        <v>1030.8</v>
      </c>
      <c r="F5" s="94">
        <f t="shared" ref="F5:F10" si="1">E5/$B$1</f>
        <v>47.568066451315175</v>
      </c>
    </row>
    <row r="6" spans="1:6" x14ac:dyDescent="0.35">
      <c r="A6" s="23"/>
      <c r="B6" s="24" t="s">
        <v>1067</v>
      </c>
      <c r="C6" s="92">
        <f>60%*'Effort per project'!B3</f>
        <v>684</v>
      </c>
      <c r="D6" s="93">
        <f t="shared" si="0"/>
        <v>31.564374711582833</v>
      </c>
      <c r="E6" s="92">
        <f>60%*'Effort per project'!H3</f>
        <v>1546.2</v>
      </c>
      <c r="F6" s="94">
        <f t="shared" si="1"/>
        <v>71.35209967697277</v>
      </c>
    </row>
    <row r="7" spans="1:6" x14ac:dyDescent="0.35">
      <c r="A7" s="23"/>
      <c r="B7" s="24" t="s">
        <v>1068</v>
      </c>
      <c r="C7" s="92">
        <f>'Effort per project'!C3</f>
        <v>218</v>
      </c>
      <c r="D7" s="93">
        <f t="shared" si="0"/>
        <v>10.059990770650668</v>
      </c>
      <c r="E7" s="92">
        <f>'Effort per project'!I3</f>
        <v>416.5</v>
      </c>
      <c r="F7" s="94">
        <f t="shared" si="1"/>
        <v>19.220119981541298</v>
      </c>
    </row>
    <row r="8" spans="1:6" x14ac:dyDescent="0.35">
      <c r="A8" s="23"/>
      <c r="B8" s="24" t="s">
        <v>1069</v>
      </c>
      <c r="C8" s="92">
        <f>30%*'Effort per project'!D3</f>
        <v>723.3</v>
      </c>
      <c r="D8" s="93">
        <f t="shared" si="0"/>
        <v>33.377941855099209</v>
      </c>
      <c r="E8" s="92">
        <f>30%*'Effort per project'!J3</f>
        <v>1388.3999999999999</v>
      </c>
      <c r="F8" s="94">
        <f t="shared" si="1"/>
        <v>64.070143054914624</v>
      </c>
    </row>
    <row r="9" spans="1:6" x14ac:dyDescent="0.35">
      <c r="A9" s="23"/>
      <c r="B9" s="24" t="s">
        <v>1070</v>
      </c>
      <c r="C9" s="92">
        <f>70%*'Effort per project'!D3</f>
        <v>1687.6999999999998</v>
      </c>
      <c r="D9" s="93">
        <f t="shared" si="0"/>
        <v>77.881864328564816</v>
      </c>
      <c r="E9" s="92">
        <f>70%*'Effort per project'!J3</f>
        <v>3239.6</v>
      </c>
      <c r="F9" s="94">
        <f t="shared" si="1"/>
        <v>149.49700046146745</v>
      </c>
    </row>
    <row r="10" spans="1:6" x14ac:dyDescent="0.35">
      <c r="A10" s="23"/>
      <c r="B10" s="24" t="s">
        <v>1071</v>
      </c>
      <c r="C10" s="92">
        <f>'Effort per project'!E3</f>
        <v>743</v>
      </c>
      <c r="D10" s="93">
        <f t="shared" si="0"/>
        <v>34.287032764190123</v>
      </c>
      <c r="E10" s="92">
        <f>'Effort per project'!K3</f>
        <v>1341</v>
      </c>
      <c r="F10" s="94">
        <f t="shared" si="1"/>
        <v>61.882787263497917</v>
      </c>
    </row>
    <row r="11" spans="1:6" x14ac:dyDescent="0.35">
      <c r="A11" s="90" t="s">
        <v>1072</v>
      </c>
      <c r="B11" s="28"/>
      <c r="C11" s="98">
        <f>SUM(C5:C10)</f>
        <v>4512</v>
      </c>
      <c r="D11" s="95"/>
      <c r="E11" s="98">
        <f>SUM(E5:E10)</f>
        <v>8962.5</v>
      </c>
      <c r="F11" s="96"/>
    </row>
    <row r="12" spans="1:6" x14ac:dyDescent="0.35">
      <c r="A12" s="100" t="s">
        <v>1074</v>
      </c>
      <c r="B12" s="50"/>
      <c r="C12" s="50"/>
      <c r="D12" s="50"/>
      <c r="E12" s="50"/>
      <c r="F12" s="42"/>
    </row>
    <row r="13" spans="1:6" x14ac:dyDescent="0.35">
      <c r="A13" s="23"/>
      <c r="B13" s="24" t="s">
        <v>1066</v>
      </c>
      <c r="C13" s="92">
        <f>40%*'Effort per project'!B4</f>
        <v>13.600000000000001</v>
      </c>
      <c r="D13" s="92">
        <f t="shared" ref="D13:D18" si="2">C13/$B$1</f>
        <v>0.62759575449930782</v>
      </c>
      <c r="E13" s="92">
        <f>40%*'Effort per project'!H4</f>
        <v>54</v>
      </c>
      <c r="F13" s="94">
        <f t="shared" ref="F13:F18" si="3">E13/$B$1</f>
        <v>2.4919243193354865</v>
      </c>
    </row>
    <row r="14" spans="1:6" x14ac:dyDescent="0.35">
      <c r="A14" s="23"/>
      <c r="B14" s="24" t="s">
        <v>1067</v>
      </c>
      <c r="C14" s="92">
        <f>60%*'Effort per project'!B4</f>
        <v>20.399999999999999</v>
      </c>
      <c r="D14" s="92">
        <f t="shared" si="2"/>
        <v>0.94139363174896151</v>
      </c>
      <c r="E14" s="92">
        <f>60%*'Effort per project'!H4</f>
        <v>81</v>
      </c>
      <c r="F14" s="94">
        <f t="shared" si="3"/>
        <v>3.73788647900323</v>
      </c>
    </row>
    <row r="15" spans="1:6" x14ac:dyDescent="0.35">
      <c r="A15" s="23"/>
      <c r="B15" s="24" t="s">
        <v>1068</v>
      </c>
      <c r="C15" s="92">
        <f>'Effort per project'!C4</f>
        <v>21.5</v>
      </c>
      <c r="D15" s="92">
        <f t="shared" si="2"/>
        <v>0.99215505306875862</v>
      </c>
      <c r="E15" s="92">
        <f>'Effort per project'!I4</f>
        <v>72</v>
      </c>
      <c r="F15" s="94">
        <f t="shared" si="3"/>
        <v>3.3225657591139823</v>
      </c>
    </row>
    <row r="16" spans="1:6" x14ac:dyDescent="0.35">
      <c r="A16" s="23"/>
      <c r="B16" s="24" t="s">
        <v>1069</v>
      </c>
      <c r="C16" s="92">
        <f>30%*'Effort per project'!D4</f>
        <v>26.099999999999998</v>
      </c>
      <c r="D16" s="92">
        <f t="shared" si="2"/>
        <v>1.2044300876788185</v>
      </c>
      <c r="E16" s="92">
        <f>30%*'Effort per project'!J4</f>
        <v>109.2</v>
      </c>
      <c r="F16" s="94">
        <f t="shared" si="3"/>
        <v>5.0392247346562069</v>
      </c>
    </row>
    <row r="17" spans="1:6" x14ac:dyDescent="0.35">
      <c r="A17" s="23"/>
      <c r="B17" s="24" t="s">
        <v>1070</v>
      </c>
      <c r="C17" s="92">
        <f>70%*'Effort per project'!D4</f>
        <v>60.9</v>
      </c>
      <c r="D17" s="92">
        <f t="shared" si="2"/>
        <v>2.8103368712505765</v>
      </c>
      <c r="E17" s="92">
        <f>70%*'Effort per project'!J4</f>
        <v>254.79999999999998</v>
      </c>
      <c r="F17" s="94">
        <f t="shared" si="3"/>
        <v>11.758191047531147</v>
      </c>
    </row>
    <row r="18" spans="1:6" x14ac:dyDescent="0.35">
      <c r="A18" s="23"/>
      <c r="B18" s="24" t="s">
        <v>1071</v>
      </c>
      <c r="C18" s="92">
        <f>'Effort per project'!E4</f>
        <v>24</v>
      </c>
      <c r="D18" s="92">
        <f t="shared" si="2"/>
        <v>1.1075219197046606</v>
      </c>
      <c r="E18" s="92">
        <f>'Effort per project'!K4</f>
        <v>101</v>
      </c>
      <c r="F18" s="94">
        <f t="shared" si="3"/>
        <v>4.6608214120904474</v>
      </c>
    </row>
    <row r="19" spans="1:6" x14ac:dyDescent="0.35">
      <c r="A19" s="90" t="s">
        <v>1072</v>
      </c>
      <c r="B19" s="28"/>
      <c r="C19" s="97">
        <f>SUM(C13:C18)</f>
        <v>166.5</v>
      </c>
      <c r="D19" s="28"/>
      <c r="E19" s="97">
        <f>SUM(E13:E18)</f>
        <v>672</v>
      </c>
      <c r="F19" s="91"/>
    </row>
    <row r="20" spans="1:6" x14ac:dyDescent="0.35">
      <c r="A20" s="100" t="s">
        <v>351</v>
      </c>
      <c r="B20" s="50"/>
      <c r="C20" s="50"/>
      <c r="D20" s="50"/>
      <c r="E20" s="50"/>
      <c r="F20" s="42"/>
    </row>
    <row r="21" spans="1:6" x14ac:dyDescent="0.35">
      <c r="A21" s="23"/>
      <c r="B21" s="24" t="s">
        <v>1066</v>
      </c>
      <c r="C21" s="92">
        <f>40%*'Effort per project'!B5</f>
        <v>177.20000000000002</v>
      </c>
      <c r="D21" s="92">
        <f t="shared" ref="D21:D26" si="4">C21/$B$1</f>
        <v>8.1772035071527451</v>
      </c>
      <c r="E21" s="92">
        <f>40%*'Effort per project'!H5</f>
        <v>275.60000000000002</v>
      </c>
      <c r="F21" s="94">
        <f t="shared" ref="F21:F26" si="5">E21/$B$1</f>
        <v>12.718043377941855</v>
      </c>
    </row>
    <row r="22" spans="1:6" x14ac:dyDescent="0.35">
      <c r="A22" s="23"/>
      <c r="B22" s="24" t="s">
        <v>1067</v>
      </c>
      <c r="C22" s="92">
        <f>60%*'Effort per project'!B5</f>
        <v>265.8</v>
      </c>
      <c r="D22" s="92">
        <f t="shared" si="4"/>
        <v>12.265805260729119</v>
      </c>
      <c r="E22" s="92">
        <f>60%*'Effort per project'!H5</f>
        <v>413.4</v>
      </c>
      <c r="F22" s="94">
        <f t="shared" si="5"/>
        <v>19.07706506691278</v>
      </c>
    </row>
    <row r="23" spans="1:6" x14ac:dyDescent="0.35">
      <c r="A23" s="23"/>
      <c r="B23" s="24" t="s">
        <v>1068</v>
      </c>
      <c r="C23" s="92">
        <f>'Effort per project'!C5</f>
        <v>47.5</v>
      </c>
      <c r="D23" s="92">
        <f t="shared" si="4"/>
        <v>2.1919704660821409</v>
      </c>
      <c r="E23" s="92">
        <f>'Effort per project'!I5</f>
        <v>107.5</v>
      </c>
      <c r="F23" s="94">
        <f t="shared" si="5"/>
        <v>4.9607752653437931</v>
      </c>
    </row>
    <row r="24" spans="1:6" x14ac:dyDescent="0.35">
      <c r="A24" s="23"/>
      <c r="B24" s="24" t="s">
        <v>1069</v>
      </c>
      <c r="C24" s="92">
        <f>30%*'Effort per project'!D5</f>
        <v>109.2</v>
      </c>
      <c r="D24" s="92">
        <f t="shared" si="4"/>
        <v>5.0392247346562069</v>
      </c>
      <c r="E24" s="92">
        <f>30%*'Effort per project'!J5</f>
        <v>234.89999999999998</v>
      </c>
      <c r="F24" s="94">
        <f t="shared" si="5"/>
        <v>10.839870789109366</v>
      </c>
    </row>
    <row r="25" spans="1:6" x14ac:dyDescent="0.35">
      <c r="A25" s="23"/>
      <c r="B25" s="24" t="s">
        <v>1070</v>
      </c>
      <c r="C25" s="92">
        <f>70%*'Effort per project'!D5</f>
        <v>254.79999999999998</v>
      </c>
      <c r="D25" s="92">
        <f t="shared" si="4"/>
        <v>11.758191047531147</v>
      </c>
      <c r="E25" s="92">
        <f>70%*'Effort per project'!J5</f>
        <v>548.09999999999991</v>
      </c>
      <c r="F25" s="94">
        <f t="shared" si="5"/>
        <v>25.293031841255186</v>
      </c>
    </row>
    <row r="26" spans="1:6" x14ac:dyDescent="0.35">
      <c r="A26" s="23"/>
      <c r="B26" s="24" t="s">
        <v>1071</v>
      </c>
      <c r="C26" s="92">
        <f>'Effort per project'!E5</f>
        <v>92</v>
      </c>
      <c r="D26" s="92">
        <f t="shared" si="4"/>
        <v>4.2455006922011993</v>
      </c>
      <c r="E26" s="92">
        <f>'Effort per project'!K5</f>
        <v>215</v>
      </c>
      <c r="F26" s="94">
        <f t="shared" si="5"/>
        <v>9.9215505306875862</v>
      </c>
    </row>
    <row r="27" spans="1:6" x14ac:dyDescent="0.35">
      <c r="A27" s="90" t="s">
        <v>1072</v>
      </c>
      <c r="B27" s="99"/>
      <c r="C27" s="97">
        <f>SUM(C21:C26)</f>
        <v>946.5</v>
      </c>
      <c r="D27" s="99"/>
      <c r="E27" s="97">
        <f>SUM(E21:E26)</f>
        <v>1794.5</v>
      </c>
      <c r="F27" s="91"/>
    </row>
    <row r="28" spans="1:6" x14ac:dyDescent="0.35">
      <c r="A28" s="88" t="s">
        <v>352</v>
      </c>
      <c r="B28" s="21"/>
      <c r="C28" s="21"/>
      <c r="D28" s="21"/>
      <c r="E28" s="21"/>
      <c r="F28" s="89"/>
    </row>
    <row r="29" spans="1:6" x14ac:dyDescent="0.35">
      <c r="A29" s="23"/>
      <c r="B29" s="24" t="s">
        <v>1066</v>
      </c>
      <c r="C29" s="92">
        <f>'Effort per project'!B6</f>
        <v>50</v>
      </c>
      <c r="D29" s="92">
        <f>C29/$B$1</f>
        <v>2.3073373327180433</v>
      </c>
      <c r="E29" s="92">
        <f>'Effort per project'!H6</f>
        <v>65</v>
      </c>
      <c r="F29" s="101">
        <f>E29/$B$1</f>
        <v>2.9995385325334563</v>
      </c>
    </row>
    <row r="30" spans="1:6" x14ac:dyDescent="0.35">
      <c r="A30" s="23"/>
      <c r="B30" s="24" t="s">
        <v>333</v>
      </c>
      <c r="C30" s="92">
        <f>'Effort per project'!C6</f>
        <v>80</v>
      </c>
      <c r="D30" s="92">
        <f>C30/$B$1</f>
        <v>3.6917397323488692</v>
      </c>
      <c r="E30" s="92">
        <f>'Effort per project'!I6</f>
        <v>95</v>
      </c>
      <c r="F30" s="101">
        <f>E30/$B$1</f>
        <v>4.3839409321642817</v>
      </c>
    </row>
    <row r="31" spans="1:6" x14ac:dyDescent="0.35">
      <c r="A31" s="23"/>
      <c r="B31" s="24" t="s">
        <v>1070</v>
      </c>
      <c r="C31" s="92">
        <f>'Effort per project'!D6</f>
        <v>80</v>
      </c>
      <c r="D31" s="92">
        <f>C31/$B$1</f>
        <v>3.6917397323488692</v>
      </c>
      <c r="E31" s="92">
        <f>'Effort per project'!J6</f>
        <v>160</v>
      </c>
      <c r="F31" s="101">
        <f>E31/$B$1</f>
        <v>7.3834794646977384</v>
      </c>
    </row>
    <row r="32" spans="1:6" x14ac:dyDescent="0.35">
      <c r="A32" s="23"/>
      <c r="B32" s="24" t="s">
        <v>1071</v>
      </c>
      <c r="C32" s="92">
        <f>'Effort per project'!E6</f>
        <v>20</v>
      </c>
      <c r="D32" s="92">
        <f>C32/$B$1</f>
        <v>0.9229349330872173</v>
      </c>
      <c r="E32" s="92">
        <f>'Effort per project'!K6</f>
        <v>55</v>
      </c>
      <c r="F32" s="101">
        <f>E32/$B$1</f>
        <v>2.5380710659898473</v>
      </c>
    </row>
    <row r="33" spans="1:6" x14ac:dyDescent="0.35">
      <c r="A33" s="90" t="s">
        <v>1072</v>
      </c>
      <c r="B33" s="28"/>
      <c r="C33" s="97">
        <f>SUM(C29:C32)</f>
        <v>230</v>
      </c>
      <c r="D33" s="28"/>
      <c r="E33" s="97">
        <f>SUM(E29:E32)</f>
        <v>375</v>
      </c>
      <c r="F33" s="91"/>
    </row>
    <row r="34" spans="1:6" x14ac:dyDescent="0.35">
      <c r="A34" s="88" t="s">
        <v>353</v>
      </c>
      <c r="B34" s="21"/>
      <c r="C34" s="21"/>
      <c r="D34" s="21"/>
      <c r="E34" s="21"/>
      <c r="F34" s="89"/>
    </row>
    <row r="35" spans="1:6" x14ac:dyDescent="0.35">
      <c r="A35" s="27"/>
      <c r="B35" s="28" t="s">
        <v>1077</v>
      </c>
      <c r="C35" s="95">
        <f>'Effort per project'!F7</f>
        <v>295</v>
      </c>
      <c r="D35" s="95">
        <f>C35/$B$1</f>
        <v>13.613290263036454</v>
      </c>
      <c r="E35" s="95">
        <f>'Effort per project'!L7</f>
        <v>590</v>
      </c>
      <c r="F35" s="96">
        <f>E35/$B$1</f>
        <v>27.226580526072908</v>
      </c>
    </row>
  </sheetData>
  <mergeCells count="2">
    <mergeCell ref="C2:D2"/>
    <mergeCell ref="E2:F2"/>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8"/>
  <sheetViews>
    <sheetView topLeftCell="A4" workbookViewId="0">
      <selection activeCell="B108" sqref="B108:G108"/>
    </sheetView>
  </sheetViews>
  <sheetFormatPr defaultColWidth="8.81640625" defaultRowHeight="14.5" outlineLevelRow="1" x14ac:dyDescent="0.35"/>
  <cols>
    <col min="1" max="1" width="21.1796875" bestFit="1" customWidth="1"/>
    <col min="2" max="2" width="10.453125" bestFit="1" customWidth="1"/>
    <col min="3" max="7" width="11" bestFit="1" customWidth="1"/>
    <col min="9" max="9" width="10.7265625" bestFit="1" customWidth="1"/>
    <col min="10" max="10" width="18.26953125" customWidth="1"/>
    <col min="12" max="12" width="16.7265625" customWidth="1"/>
  </cols>
  <sheetData>
    <row r="1" spans="1:10" x14ac:dyDescent="0.35">
      <c r="A1" s="192" t="s">
        <v>1062</v>
      </c>
      <c r="B1" s="192"/>
      <c r="C1" s="192"/>
      <c r="D1" s="192"/>
      <c r="E1" s="192"/>
      <c r="F1" s="192"/>
      <c r="G1" s="192"/>
    </row>
    <row r="2" spans="1:10" ht="52.5" x14ac:dyDescent="0.35">
      <c r="A2" s="49"/>
      <c r="B2" s="17" t="s">
        <v>345</v>
      </c>
      <c r="C2" s="17" t="s">
        <v>346</v>
      </c>
      <c r="D2" s="17" t="s">
        <v>347</v>
      </c>
      <c r="E2" s="17" t="s">
        <v>348</v>
      </c>
      <c r="F2" s="17" t="s">
        <v>349</v>
      </c>
      <c r="G2" s="36" t="s">
        <v>350</v>
      </c>
      <c r="I2" s="68" t="s">
        <v>4</v>
      </c>
      <c r="J2" s="68" t="s">
        <v>1056</v>
      </c>
    </row>
    <row r="3" spans="1:10" x14ac:dyDescent="0.35">
      <c r="A3" s="109" t="s">
        <v>1063</v>
      </c>
      <c r="B3" s="193" t="s">
        <v>1161</v>
      </c>
      <c r="C3" s="193"/>
      <c r="D3" s="193"/>
      <c r="E3" s="193"/>
      <c r="F3" s="193"/>
      <c r="G3" s="193"/>
      <c r="I3" s="68"/>
      <c r="J3" s="68"/>
    </row>
    <row r="4" spans="1:10" x14ac:dyDescent="0.35">
      <c r="A4" s="113" t="s">
        <v>962</v>
      </c>
      <c r="B4" s="21">
        <f>SUMIFS('OSS Simplification'!$N:$N,'OSS Simplification'!$B:$B,"y",'OSS Simplification'!$H:$H,B2)+SUMIFS('General tasks'!$M:$M,'General tasks'!$B:$B,"y",'General tasks'!$G:$G,B2)</f>
        <v>869.5</v>
      </c>
      <c r="C4" s="21">
        <f>SUMIFS('OSS Simplification'!$N:$N,'OSS Simplification'!$B:$B,"y",'OSS Simplification'!$H:$H,C2)+SUMIFS('General tasks'!$M:$M,'General tasks'!$B:$B,"y",'General tasks'!$G:$G,C2)</f>
        <v>1669</v>
      </c>
      <c r="D4" s="21">
        <f>SUMIFS('OSS Simplification'!$N:$N,'OSS Simplification'!$B:$B,"y",'OSS Simplification'!$H:$H,D2)+SUMIFS('General tasks'!$M:$M,'General tasks'!$B:$B,"y",'General tasks'!$G:$G,D2)</f>
        <v>1506.5</v>
      </c>
      <c r="E4" s="21">
        <f>SUMIFS('OSS Simplification'!$N:$N,'OSS Simplification'!$B:$B,"y",'OSS Simplification'!$H:$H,E2)+SUMIFS('General tasks'!$M:$M,'General tasks'!$B:$B,"y",'General tasks'!$G:$G,E2)</f>
        <v>1695</v>
      </c>
      <c r="F4" s="21">
        <f>SUMIFS('OSS Simplification'!$N:$N,'OSS Simplification'!$B:$B,"y",'OSS Simplification'!$H:$H,F2)+SUMIFS('General tasks'!$M:$M,'General tasks'!$B:$B,"y",'General tasks'!$G:$G,F2)</f>
        <v>1591.5</v>
      </c>
      <c r="G4" s="37">
        <f>SUMIFS('OSS Simplification'!$N:$N,'OSS Simplification'!$B:$B,"y",'OSS Simplification'!$H:$H,G2)+SUMIFS('General tasks'!$M:$M,'General tasks'!$B:$B,"y",'General tasks'!$G:$G,G2)</f>
        <v>1631</v>
      </c>
      <c r="I4">
        <f>SUM(B4:G4)</f>
        <v>8962.5</v>
      </c>
      <c r="J4">
        <f>I4-'General tasks'!P3-'OSS Simplification'!Q3</f>
        <v>0</v>
      </c>
    </row>
    <row r="5" spans="1:10" hidden="1" outlineLevel="1" x14ac:dyDescent="0.35">
      <c r="A5" s="114" t="s">
        <v>0</v>
      </c>
      <c r="B5" s="119">
        <f>SUMIFS('OSS Simplification'!$J:$J,'OSS Simplification'!$B:$B,"y",'OSS Simplification'!$H:$H,B2)+SUMIFS('General tasks'!$I:$I,'General tasks'!$B:$B,"y",'General tasks'!$G:$G,B2)</f>
        <v>221</v>
      </c>
      <c r="C5" s="119">
        <f>SUMIFS('OSS Simplification'!$J:$J,'OSS Simplification'!$B:$B,"y",'OSS Simplification'!$H:$H,C2)+SUMIFS('General tasks'!$I:$I,'General tasks'!$B:$B,"y",'General tasks'!$G:$G,C2)</f>
        <v>511</v>
      </c>
      <c r="D5" s="119">
        <f>SUMIFS('OSS Simplification'!$J:$J,'OSS Simplification'!$B:$B,"y",'OSS Simplification'!$H:$H,D2)+SUMIFS('General tasks'!$I:$I,'General tasks'!$B:$B,"y",'General tasks'!$G:$G,D2)</f>
        <v>420</v>
      </c>
      <c r="E5" s="119">
        <f>SUMIFS('OSS Simplification'!$J:$J,'OSS Simplification'!$B:$B,"y",'OSS Simplification'!$H:$H,E2)+SUMIFS('General tasks'!$I:$I,'General tasks'!$B:$B,"y",'General tasks'!$G:$G,E2)</f>
        <v>384</v>
      </c>
      <c r="F5" s="119">
        <f>SUMIFS('OSS Simplification'!$J:$J,'OSS Simplification'!$B:$B,"y",'OSS Simplification'!$H:$H,F2)+SUMIFS('General tasks'!$I:$I,'General tasks'!$B:$B,"y",'General tasks'!$G:$G,F2)</f>
        <v>459</v>
      </c>
      <c r="G5" s="120">
        <f>SUMIFS('OSS Simplification'!$J:$J,'OSS Simplification'!$B:$B,"y",'OSS Simplification'!$H:$H,G2)+SUMIFS('General tasks'!$I:$I,'General tasks'!$B:$B,"y",'General tasks'!$G:$G,G2)</f>
        <v>582</v>
      </c>
    </row>
    <row r="6" spans="1:10" hidden="1" outlineLevel="1" x14ac:dyDescent="0.35">
      <c r="A6" s="114" t="s">
        <v>1157</v>
      </c>
      <c r="B6" s="119">
        <f>SUMIFS('OSS Simplification'!$K:$K,'OSS Simplification'!$B:$B,"y",'OSS Simplification'!$H:$H,B2)+SUMIFS('General tasks'!$J:$J,'General tasks'!$B:$B,"y",'General tasks'!$G:$G,B2)</f>
        <v>77.5</v>
      </c>
      <c r="C6" s="119">
        <f>SUMIFS('OSS Simplification'!$K:$K,'OSS Simplification'!$B:$B,"y",'OSS Simplification'!$H:$H,C2)+SUMIFS('General tasks'!$J:$J,'General tasks'!$B:$B,"y",'General tasks'!$G:$G,C2)</f>
        <v>68</v>
      </c>
      <c r="D6" s="119">
        <f>SUMIFS('OSS Simplification'!$K:$K,'OSS Simplification'!$B:$B,"y",'OSS Simplification'!$H:$H,D2)+SUMIFS('General tasks'!$J:$J,'General tasks'!$B:$B,"y",'General tasks'!$G:$G,D2)</f>
        <v>63.5</v>
      </c>
      <c r="E6" s="119">
        <f>SUMIFS('OSS Simplification'!$K:$K,'OSS Simplification'!$B:$B,"y",'OSS Simplification'!$H:$H,E2)+SUMIFS('General tasks'!$J:$J,'General tasks'!$B:$B,"y",'General tasks'!$G:$G,E2)</f>
        <v>65</v>
      </c>
      <c r="F6" s="119">
        <f>SUMIFS('OSS Simplification'!$K:$K,'OSS Simplification'!$B:$B,"y",'OSS Simplification'!$H:$H,F2)+SUMIFS('General tasks'!$J:$J,'General tasks'!$B:$B,"y",'General tasks'!$G:$G,F2)</f>
        <v>66.5</v>
      </c>
      <c r="G6" s="120">
        <f>SUMIFS('OSS Simplification'!$K:$K,'OSS Simplification'!$B:$B,"y",'OSS Simplification'!$H:$H,G2)+SUMIFS('General tasks'!$J:$J,'General tasks'!$B:$B,"y",'General tasks'!$G:$G,G2)</f>
        <v>76</v>
      </c>
    </row>
    <row r="7" spans="1:10" hidden="1" outlineLevel="1" x14ac:dyDescent="0.35">
      <c r="A7" s="114" t="s">
        <v>2</v>
      </c>
      <c r="B7" s="119">
        <f>SUMIFS('OSS Simplification'!$L:$L,'OSS Simplification'!$B:$B,"y",'OSS Simplification'!$H:$H,B2)+SUMIFS('General tasks'!$K:$K,'General tasks'!$B:$B,"y",'General tasks'!$G:$G,B2)</f>
        <v>417</v>
      </c>
      <c r="C7" s="119">
        <f>SUMIFS('OSS Simplification'!$L:$L,'OSS Simplification'!$B:$B,"y",'OSS Simplification'!$H:$H,C2)+SUMIFS('General tasks'!$K:$K,'General tasks'!$B:$B,"y",'General tasks'!$G:$G,C2)</f>
        <v>835</v>
      </c>
      <c r="D7" s="119">
        <f>SUMIFS('OSS Simplification'!$L:$L,'OSS Simplification'!$B:$B,"y",'OSS Simplification'!$H:$H,D2)+SUMIFS('General tasks'!$K:$K,'General tasks'!$B:$B,"y",'General tasks'!$G:$G,D2)</f>
        <v>823</v>
      </c>
      <c r="E7" s="119">
        <f>SUMIFS('OSS Simplification'!$L:$L,'OSS Simplification'!$B:$B,"y",'OSS Simplification'!$H:$H,E2)+SUMIFS('General tasks'!$K:$K,'General tasks'!$B:$B,"y",'General tasks'!$G:$G,E2)</f>
        <v>969</v>
      </c>
      <c r="F7" s="119">
        <f>SUMIFS('OSS Simplification'!$L:$L,'OSS Simplification'!$B:$B,"y",'OSS Simplification'!$H:$H,F2)+SUMIFS('General tasks'!$K:$K,'General tasks'!$B:$B,"y",'General tasks'!$G:$G,F2)</f>
        <v>827</v>
      </c>
      <c r="G7" s="120">
        <f>SUMIFS('OSS Simplification'!$L:$L,'OSS Simplification'!$B:$B,"y",'OSS Simplification'!$H:$H,G2)+SUMIFS('General tasks'!$K:$K,'General tasks'!$B:$B,"y",'General tasks'!$G:$G,G2)</f>
        <v>757</v>
      </c>
    </row>
    <row r="8" spans="1:10" hidden="1" outlineLevel="1" x14ac:dyDescent="0.35">
      <c r="A8" s="114" t="s">
        <v>3</v>
      </c>
      <c r="B8" s="119">
        <f>SUMIFS('OSS Simplification'!$M:$M,'OSS Simplification'!$B:$B,"y",'OSS Simplification'!$H:$H,B2)+SUMIFS('General tasks'!$L:$L,'General tasks'!$B:$B,"y",'General tasks'!$G:$G,B2)</f>
        <v>154</v>
      </c>
      <c r="C8" s="119">
        <f>SUMIFS('OSS Simplification'!$M:$M,'OSS Simplification'!$B:$B,"y",'OSS Simplification'!$H:$H,C2)+SUMIFS('General tasks'!$L:$L,'General tasks'!$B:$B,"y",'General tasks'!$G:$G,C2)</f>
        <v>255</v>
      </c>
      <c r="D8" s="119">
        <f>SUMIFS('OSS Simplification'!$M:$M,'OSS Simplification'!$B:$B,"y",'OSS Simplification'!$H:$H,D2)+SUMIFS('General tasks'!$L:$L,'General tasks'!$B:$B,"y",'General tasks'!$G:$G,D2)</f>
        <v>200</v>
      </c>
      <c r="E8" s="119">
        <f>SUMIFS('OSS Simplification'!$M:$M,'OSS Simplification'!$B:$B,"y",'OSS Simplification'!$H:$H,E2)+SUMIFS('General tasks'!$L:$L,'General tasks'!$B:$B,"y",'General tasks'!$G:$G,E2)</f>
        <v>277</v>
      </c>
      <c r="F8" s="119">
        <f>SUMIFS('OSS Simplification'!$M:$M,'OSS Simplification'!$B:$B,"y",'OSS Simplification'!$H:$H,F2)+SUMIFS('General tasks'!$L:$L,'General tasks'!$B:$B,"y",'General tasks'!$G:$G,F2)</f>
        <v>239</v>
      </c>
      <c r="G8" s="120">
        <f>SUMIFS('OSS Simplification'!$M:$M,'OSS Simplification'!$B:$B,"y",'OSS Simplification'!$H:$H,G2)+SUMIFS('General tasks'!$L:$L,'General tasks'!$B:$B,"y",'General tasks'!$G:$G,G2)</f>
        <v>216</v>
      </c>
    </row>
    <row r="9" spans="1:10" hidden="1" outlineLevel="1" x14ac:dyDescent="0.35">
      <c r="A9" s="121" t="s">
        <v>1056</v>
      </c>
      <c r="B9" s="122">
        <f t="shared" ref="B9:G9" si="0">SUM(B5:B8)-B4</f>
        <v>0</v>
      </c>
      <c r="C9" s="122">
        <f t="shared" si="0"/>
        <v>0</v>
      </c>
      <c r="D9" s="122">
        <f t="shared" si="0"/>
        <v>0</v>
      </c>
      <c r="E9" s="122">
        <f t="shared" si="0"/>
        <v>0</v>
      </c>
      <c r="F9" s="122">
        <f t="shared" si="0"/>
        <v>0</v>
      </c>
      <c r="G9" s="123">
        <f t="shared" si="0"/>
        <v>0</v>
      </c>
    </row>
    <row r="10" spans="1:10" collapsed="1" x14ac:dyDescent="0.35">
      <c r="A10" s="115" t="s">
        <v>344</v>
      </c>
      <c r="B10" s="24">
        <f>SUMIFS('Business Consultancy'!$J:$J,'Business Consultancy'!$B:$B,"y",'Business Consultancy'!$E:$E,B2)</f>
        <v>137</v>
      </c>
      <c r="C10" s="24">
        <f>SUMIFS('Business Consultancy'!$J:$J,'Business Consultancy'!$B:$B,"y",'Business Consultancy'!$E:$E,C2)</f>
        <v>501</v>
      </c>
      <c r="D10" s="24">
        <f>SUMIFS('Business Consultancy'!$J:$J,'Business Consultancy'!$B:$B,"y",'Business Consultancy'!$E:$E,D2)</f>
        <v>578</v>
      </c>
      <c r="E10" s="24">
        <f>SUMIFS('Business Consultancy'!$J:$J,'Business Consultancy'!$B:$B,"y",'Business Consultancy'!$E:$E,E2)</f>
        <v>421</v>
      </c>
      <c r="F10" s="24">
        <f>SUMIFS('Business Consultancy'!$J:$J,'Business Consultancy'!$B:$B,"y",'Business Consultancy'!$E:$E,F2)</f>
        <v>75</v>
      </c>
      <c r="G10" s="38">
        <f>SUMIFS('Business Consultancy'!$J:$J,'Business Consultancy'!$B:$B,"y",'Business Consultancy'!$E:$E,G2)</f>
        <v>0</v>
      </c>
      <c r="I10">
        <f>SUM(B10:G10)</f>
        <v>1712</v>
      </c>
      <c r="J10">
        <f>I10-'Business Consultancy'!J59</f>
        <v>0</v>
      </c>
    </row>
    <row r="11" spans="1:10" hidden="1" outlineLevel="1" x14ac:dyDescent="0.35">
      <c r="A11" s="114" t="s">
        <v>1082</v>
      </c>
      <c r="B11" s="116">
        <f>SUMIFS('Business Consultancy'!$F:$F,'Business Consultancy'!$B:$B,"y",'Business Consultancy'!$E:$E,B2)</f>
        <v>25</v>
      </c>
      <c r="C11" s="116">
        <f>SUMIFS('Business Consultancy'!$F:$F,'Business Consultancy'!$B:$B,"y",'Business Consultancy'!$E:$E,C2)</f>
        <v>186</v>
      </c>
      <c r="D11" s="116">
        <f>SUMIFS('Business Consultancy'!$F:$F,'Business Consultancy'!$B:$B,"y",'Business Consultancy'!$E:$E,D2)</f>
        <v>256</v>
      </c>
      <c r="E11" s="116">
        <f>SUMIFS('Business Consultancy'!$F:$F,'Business Consultancy'!$B:$B,"y",'Business Consultancy'!$E:$E,E2)</f>
        <v>123</v>
      </c>
      <c r="F11" s="116">
        <f>SUMIFS('Business Consultancy'!$F:$F,'Business Consultancy'!$B:$B,"y",'Business Consultancy'!$E:$E,F2)</f>
        <v>50</v>
      </c>
      <c r="G11" s="117">
        <f>SUMIFS('Business Consultancy'!$F:$F,'Business Consultancy'!$B:$B,"y",'Business Consultancy'!$E:$E,G2)</f>
        <v>0</v>
      </c>
    </row>
    <row r="12" spans="1:10" hidden="1" outlineLevel="1" x14ac:dyDescent="0.35">
      <c r="A12" s="114" t="s">
        <v>1134</v>
      </c>
      <c r="B12" s="116">
        <f>SUMIFS('Business Consultancy'!$G:$G,'Business Consultancy'!$B:$B,"y",'Business Consultancy'!$E:$E,B2)</f>
        <v>67</v>
      </c>
      <c r="C12" s="116">
        <f>SUMIFS('Business Consultancy'!$G:$G,'Business Consultancy'!$B:$B,"y",'Business Consultancy'!$E:$E,C2)</f>
        <v>182</v>
      </c>
      <c r="D12" s="116">
        <f>SUMIFS('Business Consultancy'!$G:$G,'Business Consultancy'!$B:$B,"y",'Business Consultancy'!$E:$E,D2)</f>
        <v>184</v>
      </c>
      <c r="E12" s="116">
        <f>SUMIFS('Business Consultancy'!$G:$G,'Business Consultancy'!$B:$B,"y",'Business Consultancy'!$E:$E,E2)</f>
        <v>118</v>
      </c>
      <c r="F12" s="116">
        <f>SUMIFS('Business Consultancy'!$G:$G,'Business Consultancy'!$B:$B,"y",'Business Consultancy'!$E:$E,F2)</f>
        <v>15</v>
      </c>
      <c r="G12" s="117">
        <f>SUMIFS('Business Consultancy'!$G:$G,'Business Consultancy'!$B:$B,"y",'Business Consultancy'!$E:$E,G2)</f>
        <v>0</v>
      </c>
    </row>
    <row r="13" spans="1:10" hidden="1" outlineLevel="1" x14ac:dyDescent="0.35">
      <c r="A13" s="114" t="s">
        <v>1083</v>
      </c>
      <c r="B13" s="116">
        <f>SUMIFS('Business Consultancy'!$H:$H,'Business Consultancy'!$B:$B,"y",'Business Consultancy'!$E:$E,B2)</f>
        <v>17</v>
      </c>
      <c r="C13" s="116">
        <f>SUMIFS('Business Consultancy'!$H:$H,'Business Consultancy'!$B:$B,"y",'Business Consultancy'!$E:$E,C2)</f>
        <v>33</v>
      </c>
      <c r="D13" s="116">
        <f>SUMIFS('Business Consultancy'!$H:$H,'Business Consultancy'!$B:$B,"y",'Business Consultancy'!$E:$E,D2)</f>
        <v>50</v>
      </c>
      <c r="E13" s="116">
        <f>SUMIFS('Business Consultancy'!$H:$H,'Business Consultancy'!$B:$B,"y",'Business Consultancy'!$E:$E,E2)</f>
        <v>44</v>
      </c>
      <c r="F13" s="116">
        <f>SUMIFS('Business Consultancy'!$H:$H,'Business Consultancy'!$B:$B,"y",'Business Consultancy'!$E:$E,F2)</f>
        <v>5</v>
      </c>
      <c r="G13" s="117">
        <f>SUMIFS('Business Consultancy'!$H:$H,'Business Consultancy'!$B:$B,"y",'Business Consultancy'!$E:$E,G2)</f>
        <v>0</v>
      </c>
    </row>
    <row r="14" spans="1:10" hidden="1" outlineLevel="1" x14ac:dyDescent="0.35">
      <c r="A14" s="114" t="s">
        <v>1133</v>
      </c>
      <c r="B14" s="116">
        <f>SUMIFS('Business Consultancy'!$I:$I,'Business Consultancy'!$B:$B,"y",'Business Consultancy'!$E:$E,B2)</f>
        <v>28</v>
      </c>
      <c r="C14" s="116">
        <f>SUMIFS('Business Consultancy'!$I:$I,'Business Consultancy'!$B:$B,"y",'Business Consultancy'!$E:$E,C2)</f>
        <v>100</v>
      </c>
      <c r="D14" s="116">
        <f>SUMIFS('Business Consultancy'!$I:$I,'Business Consultancy'!$B:$B,"y",'Business Consultancy'!$E:$E,D2)</f>
        <v>88</v>
      </c>
      <c r="E14" s="116">
        <f>SUMIFS('Business Consultancy'!$I:$I,'Business Consultancy'!$B:$B,"y",'Business Consultancy'!$E:$E,E2)</f>
        <v>136</v>
      </c>
      <c r="F14" s="116">
        <f>SUMIFS('Business Consultancy'!$I:$I,'Business Consultancy'!$B:$B,"y",'Business Consultancy'!$E:$E,F2)</f>
        <v>5</v>
      </c>
      <c r="G14" s="117">
        <f>SUMIFS('Business Consultancy'!$I:$I,'Business Consultancy'!$B:$B,"y",'Business Consultancy'!$E:$E,G2)</f>
        <v>0</v>
      </c>
    </row>
    <row r="15" spans="1:10" hidden="1" outlineLevel="1" x14ac:dyDescent="0.35">
      <c r="A15" s="121" t="s">
        <v>1056</v>
      </c>
      <c r="B15" s="122">
        <f>SUM(B11:B14)-B10</f>
        <v>0</v>
      </c>
      <c r="C15" s="122">
        <f>SUM(C11:C14)-C10</f>
        <v>0</v>
      </c>
      <c r="D15" s="122">
        <f>SUM(D11:D14)-D10</f>
        <v>0</v>
      </c>
      <c r="E15" s="122">
        <f>SUM(E11:E14)-E10</f>
        <v>0</v>
      </c>
      <c r="F15" s="122">
        <f>SUM(F11:F14)-F10</f>
        <v>0</v>
      </c>
      <c r="G15" s="123">
        <f>SUM(G11:G14)</f>
        <v>0</v>
      </c>
    </row>
    <row r="16" spans="1:10" collapsed="1" x14ac:dyDescent="0.35">
      <c r="A16" s="115" t="s">
        <v>961</v>
      </c>
      <c r="B16" s="24">
        <f>SUMIFS('Mobile App'!$N:$N,'Mobile App'!$D:$D,"y",'Mobile App'!$H:$H,#REF!)</f>
        <v>0</v>
      </c>
      <c r="C16" s="24">
        <f>SUMIFS('Mobile App'!$N:$N,'Mobile App'!$D:$D,"y",'Mobile App'!$H:$H,#REF!)</f>
        <v>0</v>
      </c>
      <c r="D16" s="24">
        <f>SUMIFS('Mobile App'!$N:$N,'Mobile App'!$D:$D,"y",'Mobile App'!$H:$H,#REF!)</f>
        <v>0</v>
      </c>
      <c r="E16" s="24">
        <f>SUMIFS('Mobile App'!$N:$N,'Mobile App'!$D:$D,"y",'Mobile App'!$H:$H,#REF!)</f>
        <v>0</v>
      </c>
      <c r="F16" s="24">
        <f>SUMIFS('Mobile App'!$N:$N,'Mobile App'!$D:$D,"y",'Mobile App'!$H:$H,#REF!)</f>
        <v>0</v>
      </c>
      <c r="G16" s="38">
        <f>SUMIFS('Mobile App'!$N:$N,'Mobile App'!$D:$D,"y",'Mobile App'!$H:$H,#REF!)</f>
        <v>0</v>
      </c>
      <c r="I16">
        <f t="shared" ref="I16:I34" si="1">SUM(B16:G16)</f>
        <v>0</v>
      </c>
      <c r="J16">
        <f>I16-'Mobile App'!Q3</f>
        <v>-672</v>
      </c>
    </row>
    <row r="17" spans="1:10" hidden="1" outlineLevel="1" x14ac:dyDescent="0.35">
      <c r="A17" s="114" t="s">
        <v>0</v>
      </c>
      <c r="B17" s="109">
        <f>SUMIFS('Mobile App'!$J:$J,'Mobile App'!$D:$D,"y",'Mobile App'!$H:$H,#REF!)</f>
        <v>0</v>
      </c>
      <c r="C17" s="109">
        <f>SUMIFS('Mobile App'!$J:$J,'Mobile App'!$D:$D,"y",'Mobile App'!$H:$H,#REF!)</f>
        <v>0</v>
      </c>
      <c r="D17" s="109">
        <f>SUMIFS('Mobile App'!$J:$J,'Mobile App'!$D:$D,"y",'Mobile App'!$H:$H,#REF!)</f>
        <v>0</v>
      </c>
      <c r="E17" s="109">
        <f>SUMIFS('Mobile App'!$J:$J,'Mobile App'!$D:$D,"y",'Mobile App'!$H:$H,#REF!)</f>
        <v>0</v>
      </c>
      <c r="F17" s="109">
        <f>SUMIFS('Mobile App'!$J:$J,'Mobile App'!$D:$D,"y",'Mobile App'!$H:$H,#REF!)</f>
        <v>0</v>
      </c>
      <c r="G17" s="74">
        <f>SUMIFS('Mobile App'!$J:$J,'Mobile App'!$D:$D,"y",'Mobile App'!$H:$H,#REF!)</f>
        <v>0</v>
      </c>
    </row>
    <row r="18" spans="1:10" hidden="1" outlineLevel="1" x14ac:dyDescent="0.35">
      <c r="A18" s="114" t="s">
        <v>1157</v>
      </c>
      <c r="B18" s="109">
        <f>SUMIFS('Mobile App'!$K:$K,'Mobile App'!$D:$D,"y",'Mobile App'!$H:$H,#REF!)</f>
        <v>0</v>
      </c>
      <c r="C18" s="109">
        <f>SUMIFS('Mobile App'!$K:$K,'Mobile App'!$D:$D,"y",'Mobile App'!$H:$H,#REF!)</f>
        <v>0</v>
      </c>
      <c r="D18" s="109">
        <f>SUMIFS('Mobile App'!$K:$K,'Mobile App'!$D:$D,"y",'Mobile App'!$H:$H,#REF!)</f>
        <v>0</v>
      </c>
      <c r="E18" s="109">
        <f>SUMIFS('Mobile App'!$K:$K,'Mobile App'!$D:$D,"y",'Mobile App'!$H:$H,#REF!)</f>
        <v>0</v>
      </c>
      <c r="F18" s="109">
        <f>SUMIFS('Mobile App'!$K:$K,'Mobile App'!$D:$D,"y",'Mobile App'!$H:$H,#REF!)</f>
        <v>0</v>
      </c>
      <c r="G18" s="74">
        <f>SUMIFS('Mobile App'!$K:$K,'Mobile App'!$D:$D,"y",'Mobile App'!$H:$H,#REF!)</f>
        <v>0</v>
      </c>
    </row>
    <row r="19" spans="1:10" hidden="1" outlineLevel="1" x14ac:dyDescent="0.35">
      <c r="A19" s="114" t="s">
        <v>2</v>
      </c>
      <c r="B19" s="109">
        <f>SUMIFS('Mobile App'!$L:$L,'Mobile App'!$D:$D,"y",'Mobile App'!$H:$H,#REF!)</f>
        <v>0</v>
      </c>
      <c r="C19" s="109">
        <f>SUMIFS('Mobile App'!$L:$L,'Mobile App'!$D:$D,"y",'Mobile App'!$H:$H,#REF!)</f>
        <v>0</v>
      </c>
      <c r="D19" s="109">
        <f>SUMIFS('Mobile App'!$L:$L,'Mobile App'!$D:$D,"y",'Mobile App'!$H:$H,#REF!)</f>
        <v>0</v>
      </c>
      <c r="E19" s="109">
        <f>SUMIFS('Mobile App'!$L:$L,'Mobile App'!$D:$D,"y",'Mobile App'!$H:$H,#REF!)</f>
        <v>0</v>
      </c>
      <c r="F19" s="109">
        <f>SUMIFS('Mobile App'!$L:$L,'Mobile App'!$D:$D,"y",'Mobile App'!$H:$H,#REF!)</f>
        <v>0</v>
      </c>
      <c r="G19" s="74">
        <f>SUMIFS('Mobile App'!$L:$L,'Mobile App'!$D:$D,"y",'Mobile App'!$H:$H,#REF!)</f>
        <v>0</v>
      </c>
    </row>
    <row r="20" spans="1:10" hidden="1" outlineLevel="1" x14ac:dyDescent="0.35">
      <c r="A20" s="114" t="s">
        <v>3</v>
      </c>
      <c r="B20" s="109">
        <f>SUMIFS('Mobile App'!$M:$M,'Mobile App'!$D:$D,"y",'Mobile App'!$H:$H,#REF!)</f>
        <v>0</v>
      </c>
      <c r="C20" s="109">
        <f>SUMIFS('Mobile App'!$M:$M,'Mobile App'!$D:$D,"y",'Mobile App'!$H:$H,#REF!)</f>
        <v>0</v>
      </c>
      <c r="D20" s="109">
        <f>SUMIFS('Mobile App'!$M:$M,'Mobile App'!$D:$D,"y",'Mobile App'!$H:$H,#REF!)</f>
        <v>0</v>
      </c>
      <c r="E20" s="109">
        <f>SUMIFS('Mobile App'!$M:$M,'Mobile App'!$D:$D,"y",'Mobile App'!$H:$H,#REF!)</f>
        <v>0</v>
      </c>
      <c r="F20" s="109">
        <f>SUMIFS('Mobile App'!$M:$M,'Mobile App'!$D:$D,"y",'Mobile App'!$H:$H,#REF!)</f>
        <v>0</v>
      </c>
      <c r="G20" s="74">
        <f>SUMIFS('Mobile App'!$M:$M,'Mobile App'!$D:$D,"y",'Mobile App'!$H:$H,#REF!)</f>
        <v>0</v>
      </c>
    </row>
    <row r="21" spans="1:10" hidden="1" outlineLevel="1" x14ac:dyDescent="0.35">
      <c r="A21" s="121" t="s">
        <v>1056</v>
      </c>
      <c r="B21" s="122">
        <f t="shared" ref="B21:G21" si="2">SUM(B17:B20)-B16</f>
        <v>0</v>
      </c>
      <c r="C21" s="122">
        <f t="shared" si="2"/>
        <v>0</v>
      </c>
      <c r="D21" s="122">
        <f t="shared" si="2"/>
        <v>0</v>
      </c>
      <c r="E21" s="122">
        <f t="shared" si="2"/>
        <v>0</v>
      </c>
      <c r="F21" s="122">
        <f t="shared" si="2"/>
        <v>0</v>
      </c>
      <c r="G21" s="123">
        <f t="shared" si="2"/>
        <v>0</v>
      </c>
    </row>
    <row r="22" spans="1:10" collapsed="1" x14ac:dyDescent="0.35">
      <c r="A22" s="115" t="s">
        <v>351</v>
      </c>
      <c r="B22" s="24">
        <f>SUMIFS('Website consolidation'!$K:$K,'Website consolidation'!$B:$B,"y",'Website consolidation'!$L:$L,#REF!)</f>
        <v>0</v>
      </c>
      <c r="C22" s="24">
        <f>SUMIFS('Website consolidation'!$K:$K,'Website consolidation'!$B:$B,"y",'Website consolidation'!$L:$L,#REF!)</f>
        <v>0</v>
      </c>
      <c r="D22" s="24">
        <f>SUMIFS('Website consolidation'!$K:$K,'Website consolidation'!$B:$B,"y",'Website consolidation'!$L:$L,#REF!)</f>
        <v>0</v>
      </c>
      <c r="E22" s="24">
        <f>SUMIFS('Website consolidation'!$K:$K,'Website consolidation'!$B:$B,"y",'Website consolidation'!$L:$L,#REF!)</f>
        <v>0</v>
      </c>
      <c r="F22" s="24">
        <f>SUMIFS('Website consolidation'!$K:$K,'Website consolidation'!$B:$B,"y",'Website consolidation'!$L:$L,#REF!)</f>
        <v>0</v>
      </c>
      <c r="G22" s="38">
        <f>SUMIFS('Website consolidation'!$K:$K,'Website consolidation'!$B:$B,"y",'Website consolidation'!$L:$L,#REF!)</f>
        <v>0</v>
      </c>
      <c r="I22">
        <f t="shared" si="1"/>
        <v>0</v>
      </c>
      <c r="J22">
        <f>I22-'Website consolidation'!N3</f>
        <v>-1794.5</v>
      </c>
    </row>
    <row r="23" spans="1:10" hidden="1" outlineLevel="1" x14ac:dyDescent="0.35">
      <c r="A23" s="114" t="s">
        <v>0</v>
      </c>
      <c r="B23" s="116">
        <f>SUMIFS('Website consolidation'!$G:$G,'Website consolidation'!$B:$B,"y",'Website consolidation'!$L:$L,#REF!)</f>
        <v>0</v>
      </c>
      <c r="C23" s="116">
        <f>SUMIFS('Website consolidation'!$G:$G,'Website consolidation'!$B:$B,"y",'Website consolidation'!$L:$L,#REF!)</f>
        <v>0</v>
      </c>
      <c r="D23" s="116">
        <f>SUMIFS('Website consolidation'!$G:$G,'Website consolidation'!$B:$B,"y",'Website consolidation'!$L:$L,#REF!)</f>
        <v>0</v>
      </c>
      <c r="E23" s="116">
        <f>SUMIFS('Website consolidation'!$G:$G,'Website consolidation'!$B:$B,"y",'Website consolidation'!$L:$L,#REF!)</f>
        <v>0</v>
      </c>
      <c r="F23" s="116">
        <f>SUMIFS('Website consolidation'!$G:$G,'Website consolidation'!$B:$B,"y",'Website consolidation'!$L:$L,#REF!)</f>
        <v>0</v>
      </c>
      <c r="G23" s="117">
        <f>SUMIFS('Website consolidation'!$G:$G,'Website consolidation'!$B:$B,"y",'Website consolidation'!$L:$L,#REF!)</f>
        <v>0</v>
      </c>
    </row>
    <row r="24" spans="1:10" hidden="1" outlineLevel="1" x14ac:dyDescent="0.35">
      <c r="A24" s="114" t="s">
        <v>1157</v>
      </c>
      <c r="B24" s="116">
        <f>SUMIFS('Website consolidation'!$H:$H,'Website consolidation'!$B:$B,"y",'Website consolidation'!$L:$L,#REF!)</f>
        <v>0</v>
      </c>
      <c r="C24" s="116">
        <f>SUMIFS('Website consolidation'!$H:$H,'Website consolidation'!$B:$B,"y",'Website consolidation'!$L:$L,#REF!)</f>
        <v>0</v>
      </c>
      <c r="D24" s="116">
        <f>SUMIFS('Website consolidation'!$H:$H,'Website consolidation'!$B:$B,"y",'Website consolidation'!$L:$L,#REF!)</f>
        <v>0</v>
      </c>
      <c r="E24" s="116">
        <f>SUMIFS('Website consolidation'!$H:$H,'Website consolidation'!$B:$B,"y",'Website consolidation'!$L:$L,#REF!)</f>
        <v>0</v>
      </c>
      <c r="F24" s="116">
        <f>SUMIFS('Website consolidation'!$H:$H,'Website consolidation'!$B:$B,"y",'Website consolidation'!$L:$L,#REF!)</f>
        <v>0</v>
      </c>
      <c r="G24" s="117">
        <f>SUMIFS('Website consolidation'!$H:$H,'Website consolidation'!$B:$B,"y",'Website consolidation'!$L:$L,#REF!)</f>
        <v>0</v>
      </c>
    </row>
    <row r="25" spans="1:10" hidden="1" outlineLevel="1" x14ac:dyDescent="0.35">
      <c r="A25" s="114" t="s">
        <v>2</v>
      </c>
      <c r="B25" s="116">
        <f>SUMIFS('Website consolidation'!$I:$I,'Website consolidation'!$B:$B,"y",'Website consolidation'!$L:$L,#REF!)</f>
        <v>0</v>
      </c>
      <c r="C25" s="116">
        <f>SUMIFS('Website consolidation'!$I:$I,'Website consolidation'!$B:$B,"y",'Website consolidation'!$L:$L,#REF!)</f>
        <v>0</v>
      </c>
      <c r="D25" s="116">
        <f>SUMIFS('Website consolidation'!$I:$I,'Website consolidation'!$B:$B,"y",'Website consolidation'!$L:$L,#REF!)</f>
        <v>0</v>
      </c>
      <c r="E25" s="116">
        <f>SUMIFS('Website consolidation'!$I:$I,'Website consolidation'!$B:$B,"y",'Website consolidation'!$L:$L,#REF!)</f>
        <v>0</v>
      </c>
      <c r="F25" s="116">
        <f>SUMIFS('Website consolidation'!$I:$I,'Website consolidation'!$B:$B,"y",'Website consolidation'!$L:$L,#REF!)</f>
        <v>0</v>
      </c>
      <c r="G25" s="117">
        <f>SUMIFS('Website consolidation'!$I:$I,'Website consolidation'!$B:$B,"y",'Website consolidation'!$L:$L,#REF!)</f>
        <v>0</v>
      </c>
    </row>
    <row r="26" spans="1:10" hidden="1" outlineLevel="1" x14ac:dyDescent="0.35">
      <c r="A26" s="114" t="s">
        <v>3</v>
      </c>
      <c r="B26" s="116">
        <f>SUMIFS('Website consolidation'!$J:$J,'Website consolidation'!$B:$B,"y",'Website consolidation'!$L:$L,#REF!)</f>
        <v>0</v>
      </c>
      <c r="C26" s="116">
        <f>SUMIFS('Website consolidation'!$J:$J,'Website consolidation'!$B:$B,"y",'Website consolidation'!$L:$L,#REF!)</f>
        <v>0</v>
      </c>
      <c r="D26" s="116">
        <f>SUMIFS('Website consolidation'!$J:$J,'Website consolidation'!$B:$B,"y",'Website consolidation'!$L:$L,#REF!)</f>
        <v>0</v>
      </c>
      <c r="E26" s="116">
        <f>SUMIFS('Website consolidation'!$J:$J,'Website consolidation'!$B:$B,"y",'Website consolidation'!$L:$L,#REF!)</f>
        <v>0</v>
      </c>
      <c r="F26" s="116">
        <f>SUMIFS('Website consolidation'!$J:$J,'Website consolidation'!$B:$B,"y",'Website consolidation'!$L:$L,#REF!)</f>
        <v>0</v>
      </c>
      <c r="G26" s="117">
        <f>SUMIFS('Website consolidation'!$J:$J,'Website consolidation'!$B:$B,"y",'Website consolidation'!$L:$L,#REF!)</f>
        <v>0</v>
      </c>
    </row>
    <row r="27" spans="1:10" hidden="1" outlineLevel="1" x14ac:dyDescent="0.35">
      <c r="A27" s="121" t="s">
        <v>1056</v>
      </c>
      <c r="B27" s="124">
        <f t="shared" ref="B27:G27" si="3">SUM(B23:B26)-B22</f>
        <v>0</v>
      </c>
      <c r="C27" s="124">
        <f t="shared" si="3"/>
        <v>0</v>
      </c>
      <c r="D27" s="124">
        <f t="shared" si="3"/>
        <v>0</v>
      </c>
      <c r="E27" s="124">
        <f t="shared" si="3"/>
        <v>0</v>
      </c>
      <c r="F27" s="124">
        <f t="shared" si="3"/>
        <v>0</v>
      </c>
      <c r="G27" s="125">
        <f t="shared" si="3"/>
        <v>0</v>
      </c>
    </row>
    <row r="28" spans="1:10" collapsed="1" x14ac:dyDescent="0.35">
      <c r="A28" s="115" t="s">
        <v>352</v>
      </c>
      <c r="B28" s="24">
        <f>SUMIFS('Data cleansing'!$I:$I,'Data cleansing'!$B:$B,"y",'Data cleansing'!$C:$C,#REF!)</f>
        <v>0</v>
      </c>
      <c r="C28" s="24">
        <f>SUMIFS('Data cleansing'!$I:$I,'Data cleansing'!$B:$B,"y",'Data cleansing'!$C:$C,#REF!)</f>
        <v>0</v>
      </c>
      <c r="D28" s="24">
        <f>SUMIFS('Data cleansing'!$I:$I,'Data cleansing'!$B:$B,"y",'Data cleansing'!$C:$C,#REF!)</f>
        <v>0</v>
      </c>
      <c r="E28" s="24">
        <f>SUMIFS('Data cleansing'!$I:$I,'Data cleansing'!$B:$B,"y",'Data cleansing'!$C:$C,#REF!)</f>
        <v>0</v>
      </c>
      <c r="F28" s="24">
        <f>SUMIFS('Data cleansing'!$I:$I,'Data cleansing'!$B:$B,"y",'Data cleansing'!$C:$C,#REF!)</f>
        <v>0</v>
      </c>
      <c r="G28" s="38">
        <f>SUMIFS('Data cleansing'!$I:$I,'Data cleansing'!$B:$B,"y",'Data cleansing'!$C:$C,#REF!)</f>
        <v>0</v>
      </c>
      <c r="I28">
        <f t="shared" si="1"/>
        <v>0</v>
      </c>
      <c r="J28">
        <f>I28-'Data cleansing'!L3</f>
        <v>-375</v>
      </c>
    </row>
    <row r="29" spans="1:10" hidden="1" outlineLevel="1" x14ac:dyDescent="0.35">
      <c r="A29" s="114" t="s">
        <v>1158</v>
      </c>
      <c r="B29" s="116">
        <f>SUMIFS('Data cleansing'!$E:$E,'Data cleansing'!$B:$B,"y",'Data cleansing'!$C:$C,#REF!)</f>
        <v>0</v>
      </c>
      <c r="C29" s="116">
        <f>SUMIFS('Data cleansing'!$E:$E,'Data cleansing'!$B:$B,"y",'Data cleansing'!$C:$C,#REF!)</f>
        <v>0</v>
      </c>
      <c r="D29" s="116">
        <f>SUMIFS('Data cleansing'!$E:$E,'Data cleansing'!$B:$B,"y",'Data cleansing'!$C:$C,#REF!)</f>
        <v>0</v>
      </c>
      <c r="E29" s="116">
        <f>SUMIFS('Data cleansing'!$E:$E,'Data cleansing'!$B:$B,"y",'Data cleansing'!$C:$C,#REF!)</f>
        <v>0</v>
      </c>
      <c r="F29" s="116">
        <f>SUMIFS('Data cleansing'!$E:$E,'Data cleansing'!$B:$B,"y",'Data cleansing'!$C:$C,#REF!)</f>
        <v>0</v>
      </c>
      <c r="G29" s="117">
        <f>SUMIFS('Data cleansing'!$E:$E,'Data cleansing'!$B:$B,"y",'Data cleansing'!$C:$C,#REF!)</f>
        <v>0</v>
      </c>
    </row>
    <row r="30" spans="1:10" hidden="1" outlineLevel="1" x14ac:dyDescent="0.35">
      <c r="A30" s="114" t="s">
        <v>1159</v>
      </c>
      <c r="B30" s="116">
        <f>SUMIFS('Data cleansing'!$F:$F,'Data cleansing'!$B:$B,"y",'Data cleansing'!$C:$C,#REF!)</f>
        <v>0</v>
      </c>
      <c r="C30" s="116">
        <f>SUMIFS('Data cleansing'!$F:$F,'Data cleansing'!$B:$B,"y",'Data cleansing'!$C:$C,#REF!)</f>
        <v>0</v>
      </c>
      <c r="D30" s="116">
        <f>SUMIFS('Data cleansing'!$F:$F,'Data cleansing'!$B:$B,"y",'Data cleansing'!$C:$C,#REF!)</f>
        <v>0</v>
      </c>
      <c r="E30" s="116">
        <f>SUMIFS('Data cleansing'!$F:$F,'Data cleansing'!$B:$B,"y",'Data cleansing'!$C:$C,#REF!)</f>
        <v>0</v>
      </c>
      <c r="F30" s="116">
        <f>SUMIFS('Data cleansing'!$F:$F,'Data cleansing'!$B:$B,"y",'Data cleansing'!$C:$C,#REF!)</f>
        <v>0</v>
      </c>
      <c r="G30" s="117">
        <f>SUMIFS('Data cleansing'!$F:$F,'Data cleansing'!$B:$B,"y",'Data cleansing'!$C:$C,#REF!)</f>
        <v>0</v>
      </c>
    </row>
    <row r="31" spans="1:10" hidden="1" outlineLevel="1" x14ac:dyDescent="0.35">
      <c r="A31" s="114" t="s">
        <v>2</v>
      </c>
      <c r="B31" s="116">
        <f>SUMIFS('Data cleansing'!$G:$G,'Data cleansing'!$B:$B,"y",'Data cleansing'!$C:$C,#REF!)</f>
        <v>0</v>
      </c>
      <c r="C31" s="116">
        <f>SUMIFS('Data cleansing'!$G:$G,'Data cleansing'!$B:$B,"y",'Data cleansing'!$C:$C,#REF!)</f>
        <v>0</v>
      </c>
      <c r="D31" s="116">
        <f>SUMIFS('Data cleansing'!$G:$G,'Data cleansing'!$B:$B,"y",'Data cleansing'!$C:$C,#REF!)</f>
        <v>0</v>
      </c>
      <c r="E31" s="116">
        <f>SUMIFS('Data cleansing'!$G:$G,'Data cleansing'!$B:$B,"y",'Data cleansing'!$C:$C,#REF!)</f>
        <v>0</v>
      </c>
      <c r="F31" s="116">
        <f>SUMIFS('Data cleansing'!$G:$G,'Data cleansing'!$B:$B,"y",'Data cleansing'!$C:$C,#REF!)</f>
        <v>0</v>
      </c>
      <c r="G31" s="117">
        <f>SUMIFS('Data cleansing'!$G:$G,'Data cleansing'!$B:$B,"y",'Data cleansing'!$C:$C,#REF!)</f>
        <v>0</v>
      </c>
    </row>
    <row r="32" spans="1:10" hidden="1" outlineLevel="1" x14ac:dyDescent="0.35">
      <c r="A32" s="114" t="s">
        <v>3</v>
      </c>
      <c r="B32" s="116">
        <f>SUMIFS('Data cleansing'!$H:$H,'Data cleansing'!$B:$B,"y",'Data cleansing'!$C:$C,#REF!)</f>
        <v>0</v>
      </c>
      <c r="C32" s="116">
        <f>SUMIFS('Data cleansing'!$H:$H,'Data cleansing'!$B:$B,"y",'Data cleansing'!$C:$C,#REF!)</f>
        <v>0</v>
      </c>
      <c r="D32" s="116">
        <f>SUMIFS('Data cleansing'!$H:$H,'Data cleansing'!$B:$B,"y",'Data cleansing'!$C:$C,#REF!)</f>
        <v>0</v>
      </c>
      <c r="E32" s="116">
        <f>SUMIFS('Data cleansing'!$H:$H,'Data cleansing'!$B:$B,"y",'Data cleansing'!$C:$C,#REF!)</f>
        <v>0</v>
      </c>
      <c r="F32" s="116">
        <f>SUMIFS('Data cleansing'!$H:$H,'Data cleansing'!$B:$B,"y",'Data cleansing'!$C:$C,#REF!)</f>
        <v>0</v>
      </c>
      <c r="G32" s="117">
        <f>SUMIFS('Data cleansing'!$H:$H,'Data cleansing'!$B:$B,"y",'Data cleansing'!$C:$C,#REF!)</f>
        <v>0</v>
      </c>
    </row>
    <row r="33" spans="1:13" hidden="1" outlineLevel="1" x14ac:dyDescent="0.35">
      <c r="A33" s="121" t="s">
        <v>1056</v>
      </c>
      <c r="B33" s="126">
        <f t="shared" ref="B33:G33" si="4">SUM(B29:B32)-B28</f>
        <v>0</v>
      </c>
      <c r="C33" s="126">
        <f t="shared" si="4"/>
        <v>0</v>
      </c>
      <c r="D33" s="126">
        <f t="shared" si="4"/>
        <v>0</v>
      </c>
      <c r="E33" s="126">
        <f t="shared" si="4"/>
        <v>0</v>
      </c>
      <c r="F33" s="126">
        <f t="shared" si="4"/>
        <v>0</v>
      </c>
      <c r="G33" s="127">
        <f t="shared" si="4"/>
        <v>0</v>
      </c>
    </row>
    <row r="34" spans="1:13" collapsed="1" x14ac:dyDescent="0.35">
      <c r="A34" s="118" t="s">
        <v>353</v>
      </c>
      <c r="B34" s="28">
        <f>Documentation!R9</f>
        <v>0</v>
      </c>
      <c r="C34" s="28">
        <f>Documentation!S9</f>
        <v>0</v>
      </c>
      <c r="D34" s="28">
        <f>Documentation!T9</f>
        <v>4</v>
      </c>
      <c r="E34" s="28">
        <f>Documentation!U9</f>
        <v>59</v>
      </c>
      <c r="F34" s="28">
        <f>Documentation!V9</f>
        <v>181</v>
      </c>
      <c r="G34" s="39">
        <f>Documentation!W9</f>
        <v>346</v>
      </c>
      <c r="I34">
        <f t="shared" si="1"/>
        <v>590</v>
      </c>
      <c r="J34">
        <f>I34-Documentation!R26</f>
        <v>0</v>
      </c>
    </row>
    <row r="35" spans="1:13" x14ac:dyDescent="0.35">
      <c r="A35" s="40" t="s">
        <v>242</v>
      </c>
      <c r="B35" s="50">
        <f t="shared" ref="B35:G35" si="5">B4+B10+B16+B22+B28+B34</f>
        <v>1006.5</v>
      </c>
      <c r="C35" s="50">
        <f t="shared" si="5"/>
        <v>2170</v>
      </c>
      <c r="D35" s="50">
        <f t="shared" si="5"/>
        <v>2088.5</v>
      </c>
      <c r="E35" s="50">
        <f t="shared" si="5"/>
        <v>2175</v>
      </c>
      <c r="F35" s="50">
        <f t="shared" si="5"/>
        <v>1847.5</v>
      </c>
      <c r="G35" s="50">
        <f t="shared" si="5"/>
        <v>1977</v>
      </c>
      <c r="I35" s="13">
        <f>SUM(B35:G35)</f>
        <v>11264.5</v>
      </c>
      <c r="L35" t="s">
        <v>1175</v>
      </c>
      <c r="M35">
        <v>19999</v>
      </c>
    </row>
    <row r="37" spans="1:13" x14ac:dyDescent="0.35">
      <c r="B37" s="193" t="s">
        <v>1160</v>
      </c>
      <c r="C37" s="193"/>
      <c r="D37" s="193"/>
      <c r="E37" s="193"/>
      <c r="F37" s="193"/>
      <c r="G37" s="193"/>
      <c r="L37" s="194" t="s">
        <v>1178</v>
      </c>
      <c r="M37" s="195"/>
    </row>
    <row r="38" spans="1:13" x14ac:dyDescent="0.35">
      <c r="A38" s="113" t="s">
        <v>962</v>
      </c>
      <c r="B38" s="142">
        <f>SUM(B39:B44)</f>
        <v>319124.33333333331</v>
      </c>
      <c r="C38" s="142">
        <f>SUM(C39:C44)</f>
        <v>577559.83333333337</v>
      </c>
      <c r="D38" s="142">
        <f t="shared" ref="D38:G38" si="6">SUM(D39:D44)</f>
        <v>506605.33333333331</v>
      </c>
      <c r="E38" s="142">
        <f t="shared" si="6"/>
        <v>596861.83333333337</v>
      </c>
      <c r="F38" s="142">
        <f t="shared" si="6"/>
        <v>571613.33333333337</v>
      </c>
      <c r="G38" s="142">
        <f t="shared" si="6"/>
        <v>607972.83333333337</v>
      </c>
      <c r="I38" s="111">
        <f>SUM(B38:G38)</f>
        <v>3179737.5000000005</v>
      </c>
      <c r="L38" s="23" t="s">
        <v>1167</v>
      </c>
      <c r="M38" s="25">
        <v>0.1</v>
      </c>
    </row>
    <row r="39" spans="1:13" hidden="1" outlineLevel="1" x14ac:dyDescent="0.35">
      <c r="A39" s="114" t="s">
        <v>0</v>
      </c>
      <c r="B39" s="143">
        <v>88671.708333333328</v>
      </c>
      <c r="C39" s="143">
        <v>206121.70833333334</v>
      </c>
      <c r="D39" s="143">
        <v>169266.70833333334</v>
      </c>
      <c r="E39" s="143">
        <v>154686.70833333334</v>
      </c>
      <c r="F39" s="143">
        <v>185061.70833333334</v>
      </c>
      <c r="G39" s="143">
        <v>234876.70833333334</v>
      </c>
      <c r="H39" s="108"/>
      <c r="I39" s="110"/>
      <c r="L39" s="23"/>
      <c r="M39" s="38"/>
    </row>
    <row r="40" spans="1:13" hidden="1" outlineLevel="1" x14ac:dyDescent="0.35">
      <c r="A40" s="114" t="s">
        <v>1157</v>
      </c>
      <c r="B40" s="143">
        <v>21719.208333333332</v>
      </c>
      <c r="C40" s="143">
        <v>18954.708333333332</v>
      </c>
      <c r="D40" s="143">
        <v>17645.208333333332</v>
      </c>
      <c r="E40" s="143">
        <v>18081.708333333332</v>
      </c>
      <c r="F40" s="143">
        <v>18518.208333333332</v>
      </c>
      <c r="G40" s="143">
        <v>21282.708333333332</v>
      </c>
      <c r="I40" s="110"/>
      <c r="L40" s="23"/>
      <c r="M40" s="38"/>
    </row>
    <row r="41" spans="1:13" hidden="1" outlineLevel="1" x14ac:dyDescent="0.35">
      <c r="A41" s="114" t="s">
        <v>2</v>
      </c>
      <c r="B41" s="143">
        <v>132606.70833333334</v>
      </c>
      <c r="C41" s="143">
        <v>266366.70833333331</v>
      </c>
      <c r="D41" s="143">
        <v>262526.70833333331</v>
      </c>
      <c r="E41" s="143">
        <v>309246.70833333331</v>
      </c>
      <c r="F41" s="143">
        <v>263806.70833333331</v>
      </c>
      <c r="G41" s="143">
        <v>241406.70833333334</v>
      </c>
      <c r="I41" s="110"/>
      <c r="L41" s="23"/>
      <c r="M41" s="38"/>
    </row>
    <row r="42" spans="1:13" hidden="1" outlineLevel="1" x14ac:dyDescent="0.35">
      <c r="A42" s="114" t="s">
        <v>3</v>
      </c>
      <c r="B42" s="143">
        <v>43826.708333333336</v>
      </c>
      <c r="C42" s="143">
        <v>73116.708333333328</v>
      </c>
      <c r="D42" s="143">
        <v>57166.708333333336</v>
      </c>
      <c r="E42" s="143">
        <v>79496.708333333328</v>
      </c>
      <c r="F42" s="143">
        <v>68476.708333333328</v>
      </c>
      <c r="G42" s="143">
        <v>61806.708333333336</v>
      </c>
      <c r="I42" s="110"/>
      <c r="L42" s="23"/>
      <c r="M42" s="38"/>
    </row>
    <row r="43" spans="1:13" hidden="1" outlineLevel="1" x14ac:dyDescent="0.35">
      <c r="A43" s="114" t="s">
        <v>1162</v>
      </c>
      <c r="B43" s="143">
        <f>SUMIFS('General tasks'!$N:$N,'General tasks'!$G:$G,B2)</f>
        <v>32300</v>
      </c>
      <c r="C43" s="143">
        <f>SUMIFS('General tasks'!$N:$N,'General tasks'!$G:$G,C2)</f>
        <v>13000</v>
      </c>
      <c r="D43" s="143">
        <f>SUMIFS('General tasks'!$N:$N,'General tasks'!$G:$G,D2)</f>
        <v>0</v>
      </c>
      <c r="E43" s="143">
        <f>SUMIFS('General tasks'!$N:$N,'General tasks'!$G:$G,E2)</f>
        <v>0</v>
      </c>
      <c r="F43" s="143">
        <f>SUMIFS('General tasks'!$N:$N,'General tasks'!$G:$G,F2)</f>
        <v>0</v>
      </c>
      <c r="G43" s="143">
        <f>SUMIFS('General tasks'!$N:$N,'General tasks'!$G:$G,G2)</f>
        <v>0</v>
      </c>
      <c r="I43" s="110"/>
      <c r="L43" s="23"/>
      <c r="M43" s="38"/>
    </row>
    <row r="44" spans="1:13" hidden="1" outlineLevel="1" x14ac:dyDescent="0.35">
      <c r="A44" s="114" t="s">
        <v>1163</v>
      </c>
      <c r="B44" s="143">
        <f>SUMIFS(Trainings!$H:$H,Trainings!$E:$E,B2)</f>
        <v>0</v>
      </c>
      <c r="C44" s="143">
        <f>SUMIFS(Trainings!$H:$H,Trainings!$E:$E,C2)</f>
        <v>0</v>
      </c>
      <c r="D44" s="143">
        <f>SUMIFS(Trainings!$H:$H,Trainings!$E:$E,D2)</f>
        <v>0</v>
      </c>
      <c r="E44" s="143">
        <f>SUMIFS(Trainings!$H:$H,Trainings!$E:$E,E2)</f>
        <v>35350</v>
      </c>
      <c r="F44" s="143">
        <f>SUMIFS(Trainings!$H:$H,Trainings!$E:$E,F2)</f>
        <v>35750</v>
      </c>
      <c r="G44" s="143">
        <f>SUMIFS(Trainings!$H:$H,Trainings!$E:$E,G2)</f>
        <v>48600</v>
      </c>
      <c r="I44" s="110"/>
      <c r="L44" s="23"/>
      <c r="M44" s="38"/>
    </row>
    <row r="45" spans="1:13" collapsed="1" x14ac:dyDescent="0.35">
      <c r="A45" s="115" t="s">
        <v>344</v>
      </c>
      <c r="B45" s="144">
        <f>SUM(B46:B49)</f>
        <v>54910</v>
      </c>
      <c r="C45" s="144">
        <f t="shared" ref="C45:G45" si="7">SUM(C46:C49)</f>
        <v>198627</v>
      </c>
      <c r="D45" s="144">
        <f t="shared" si="7"/>
        <v>228202</v>
      </c>
      <c r="E45" s="144">
        <f t="shared" si="7"/>
        <v>167676</v>
      </c>
      <c r="F45" s="144">
        <f t="shared" si="7"/>
        <v>29225</v>
      </c>
      <c r="G45" s="145">
        <f t="shared" si="7"/>
        <v>0</v>
      </c>
      <c r="I45" s="111">
        <f>SUM(B45:G45)</f>
        <v>678640</v>
      </c>
      <c r="L45" s="23" t="s">
        <v>1168</v>
      </c>
      <c r="M45" s="25" t="s">
        <v>1191</v>
      </c>
    </row>
    <row r="46" spans="1:13" hidden="1" outlineLevel="1" x14ac:dyDescent="0.35">
      <c r="A46" s="114" t="s">
        <v>1082</v>
      </c>
      <c r="B46" s="146">
        <v>9550</v>
      </c>
      <c r="C46" s="146">
        <v>71052</v>
      </c>
      <c r="D46" s="146">
        <v>97792</v>
      </c>
      <c r="E46" s="146">
        <v>46986</v>
      </c>
      <c r="F46" s="146">
        <v>19100</v>
      </c>
      <c r="G46" s="147">
        <v>0</v>
      </c>
      <c r="I46" s="110"/>
      <c r="L46" s="23"/>
      <c r="M46" s="38"/>
    </row>
    <row r="47" spans="1:13" hidden="1" outlineLevel="1" x14ac:dyDescent="0.35">
      <c r="A47" s="114" t="s">
        <v>1134</v>
      </c>
      <c r="B47" s="146">
        <v>27135</v>
      </c>
      <c r="C47" s="146">
        <v>73710</v>
      </c>
      <c r="D47" s="146">
        <v>74520</v>
      </c>
      <c r="E47" s="146">
        <v>47790</v>
      </c>
      <c r="F47" s="146">
        <v>6075</v>
      </c>
      <c r="G47" s="147">
        <v>0</v>
      </c>
      <c r="I47" s="110"/>
      <c r="L47" s="23"/>
      <c r="M47" s="38"/>
    </row>
    <row r="48" spans="1:13" hidden="1" outlineLevel="1" x14ac:dyDescent="0.35">
      <c r="A48" s="114" t="s">
        <v>1083</v>
      </c>
      <c r="B48" s="146">
        <v>6885</v>
      </c>
      <c r="C48" s="146">
        <v>13365</v>
      </c>
      <c r="D48" s="146">
        <v>20250</v>
      </c>
      <c r="E48" s="146">
        <v>17820</v>
      </c>
      <c r="F48" s="146">
        <v>2025</v>
      </c>
      <c r="G48" s="147">
        <v>0</v>
      </c>
      <c r="I48" s="110"/>
      <c r="L48" s="23"/>
      <c r="M48" s="38"/>
    </row>
    <row r="49" spans="1:13" hidden="1" outlineLevel="1" x14ac:dyDescent="0.35">
      <c r="A49" s="114" t="s">
        <v>1133</v>
      </c>
      <c r="B49" s="146">
        <v>11340</v>
      </c>
      <c r="C49" s="146">
        <v>40500</v>
      </c>
      <c r="D49" s="146">
        <v>35640</v>
      </c>
      <c r="E49" s="146">
        <v>55080</v>
      </c>
      <c r="F49" s="146">
        <v>2025</v>
      </c>
      <c r="G49" s="147">
        <v>0</v>
      </c>
      <c r="I49" s="110"/>
      <c r="L49" s="23"/>
      <c r="M49" s="38"/>
    </row>
    <row r="50" spans="1:13" collapsed="1" x14ac:dyDescent="0.35">
      <c r="A50" s="115" t="s">
        <v>961</v>
      </c>
      <c r="B50" s="144">
        <f>SUM(B51:B54)</f>
        <v>0</v>
      </c>
      <c r="C50" s="144">
        <f t="shared" ref="C50:G50" si="8">SUM(C51:C54)</f>
        <v>31610</v>
      </c>
      <c r="D50" s="144">
        <f t="shared" si="8"/>
        <v>36377</v>
      </c>
      <c r="E50" s="144">
        <f t="shared" si="8"/>
        <v>19555.5</v>
      </c>
      <c r="F50" s="144">
        <f t="shared" si="8"/>
        <v>46700</v>
      </c>
      <c r="G50" s="145">
        <f t="shared" si="8"/>
        <v>87154.5</v>
      </c>
      <c r="I50" s="111">
        <f>SUM(B50:G50)</f>
        <v>221397</v>
      </c>
      <c r="L50" s="23" t="s">
        <v>1169</v>
      </c>
      <c r="M50" s="25" t="s">
        <v>1191</v>
      </c>
    </row>
    <row r="51" spans="1:13" hidden="1" outlineLevel="1" x14ac:dyDescent="0.35">
      <c r="A51" s="114" t="s">
        <v>0</v>
      </c>
      <c r="B51" s="143">
        <v>0</v>
      </c>
      <c r="C51" s="143">
        <v>6075</v>
      </c>
      <c r="D51" s="143">
        <v>10125</v>
      </c>
      <c r="E51" s="143">
        <v>8100</v>
      </c>
      <c r="F51" s="143">
        <v>10935</v>
      </c>
      <c r="G51" s="148">
        <v>19440</v>
      </c>
      <c r="I51" s="110"/>
      <c r="L51" s="23"/>
      <c r="M51" s="38"/>
    </row>
    <row r="52" spans="1:13" hidden="1" outlineLevel="1" x14ac:dyDescent="0.35">
      <c r="A52" s="114" t="s">
        <v>1157</v>
      </c>
      <c r="B52" s="143">
        <v>0</v>
      </c>
      <c r="C52" s="143">
        <v>4365</v>
      </c>
      <c r="D52" s="143">
        <v>3492</v>
      </c>
      <c r="E52" s="143">
        <v>3055.5</v>
      </c>
      <c r="F52" s="143">
        <v>4365</v>
      </c>
      <c r="G52" s="148">
        <v>5674.5</v>
      </c>
      <c r="I52" s="110"/>
      <c r="L52" s="23"/>
      <c r="M52" s="38"/>
    </row>
    <row r="53" spans="1:13" hidden="1" outlineLevel="1" x14ac:dyDescent="0.35">
      <c r="A53" s="114" t="s">
        <v>2</v>
      </c>
      <c r="B53" s="143">
        <v>0</v>
      </c>
      <c r="C53" s="143">
        <v>18560</v>
      </c>
      <c r="D53" s="143">
        <v>16960</v>
      </c>
      <c r="E53" s="143">
        <v>6080</v>
      </c>
      <c r="F53" s="143">
        <v>25600</v>
      </c>
      <c r="G53" s="148">
        <v>49280</v>
      </c>
      <c r="I53" s="110"/>
      <c r="L53" s="23"/>
      <c r="M53" s="38"/>
    </row>
    <row r="54" spans="1:13" hidden="1" outlineLevel="1" x14ac:dyDescent="0.35">
      <c r="A54" s="114" t="s">
        <v>3</v>
      </c>
      <c r="B54" s="143">
        <v>0</v>
      </c>
      <c r="C54" s="143">
        <v>2610</v>
      </c>
      <c r="D54" s="143">
        <v>5800</v>
      </c>
      <c r="E54" s="143">
        <v>2320</v>
      </c>
      <c r="F54" s="143">
        <v>5800</v>
      </c>
      <c r="G54" s="148">
        <v>12760</v>
      </c>
      <c r="I54" s="110"/>
      <c r="L54" s="23"/>
      <c r="M54" s="38"/>
    </row>
    <row r="55" spans="1:13" collapsed="1" x14ac:dyDescent="0.35">
      <c r="A55" s="115" t="s">
        <v>351</v>
      </c>
      <c r="B55" s="144">
        <f>SUM(B56:B59)</f>
        <v>0</v>
      </c>
      <c r="C55" s="144">
        <f t="shared" ref="C55:G55" si="9">SUM(C56:C59)</f>
        <v>16200</v>
      </c>
      <c r="D55" s="144">
        <f t="shared" si="9"/>
        <v>158796.5</v>
      </c>
      <c r="E55" s="144">
        <f t="shared" si="9"/>
        <v>182631</v>
      </c>
      <c r="F55" s="144">
        <f t="shared" si="9"/>
        <v>174399</v>
      </c>
      <c r="G55" s="145">
        <f t="shared" si="9"/>
        <v>91211</v>
      </c>
      <c r="I55" s="111">
        <f>SUM(B55:G55)</f>
        <v>623237.5</v>
      </c>
      <c r="L55" s="27" t="s">
        <v>1170</v>
      </c>
      <c r="M55" s="29">
        <v>0.1</v>
      </c>
    </row>
    <row r="56" spans="1:13" hidden="1" outlineLevel="1" x14ac:dyDescent="0.35">
      <c r="A56" s="114" t="s">
        <v>0</v>
      </c>
      <c r="B56" s="143">
        <v>0</v>
      </c>
      <c r="C56" s="143">
        <v>16200</v>
      </c>
      <c r="D56" s="143">
        <v>66015</v>
      </c>
      <c r="E56" s="143">
        <v>77355</v>
      </c>
      <c r="F56" s="143">
        <v>61965</v>
      </c>
      <c r="G56" s="148">
        <v>57510</v>
      </c>
      <c r="I56" s="110"/>
    </row>
    <row r="57" spans="1:13" hidden="1" outlineLevel="1" x14ac:dyDescent="0.35">
      <c r="A57" s="114" t="s">
        <v>1157</v>
      </c>
      <c r="B57" s="143">
        <v>0</v>
      </c>
      <c r="C57" s="143">
        <v>0</v>
      </c>
      <c r="D57" s="143">
        <v>7711.5</v>
      </c>
      <c r="E57" s="143">
        <v>10476</v>
      </c>
      <c r="F57" s="143">
        <v>12804</v>
      </c>
      <c r="G57" s="148">
        <v>291</v>
      </c>
      <c r="I57" s="110"/>
    </row>
    <row r="58" spans="1:13" hidden="1" outlineLevel="1" x14ac:dyDescent="0.35">
      <c r="A58" s="114" t="s">
        <v>2</v>
      </c>
      <c r="B58" s="143">
        <v>0</v>
      </c>
      <c r="C58" s="143">
        <v>0</v>
      </c>
      <c r="D58" s="143">
        <v>69120</v>
      </c>
      <c r="E58" s="143">
        <v>73920</v>
      </c>
      <c r="F58" s="143">
        <v>79040</v>
      </c>
      <c r="G58" s="148">
        <v>28480</v>
      </c>
      <c r="I58" s="110"/>
    </row>
    <row r="59" spans="1:13" hidden="1" outlineLevel="1" x14ac:dyDescent="0.35">
      <c r="A59" s="114" t="s">
        <v>3</v>
      </c>
      <c r="B59" s="143">
        <v>0</v>
      </c>
      <c r="C59" s="143">
        <v>0</v>
      </c>
      <c r="D59" s="143">
        <v>15950</v>
      </c>
      <c r="E59" s="143">
        <v>20880</v>
      </c>
      <c r="F59" s="143">
        <v>20590</v>
      </c>
      <c r="G59" s="148">
        <v>4930</v>
      </c>
      <c r="I59" s="110"/>
    </row>
    <row r="60" spans="1:13" collapsed="1" x14ac:dyDescent="0.35">
      <c r="A60" s="115" t="s">
        <v>352</v>
      </c>
      <c r="B60" s="144">
        <f t="shared" ref="B60:G60" si="10">SUM(B61:B65)</f>
        <v>103115</v>
      </c>
      <c r="C60" s="144">
        <f t="shared" si="10"/>
        <v>13070</v>
      </c>
      <c r="D60" s="144">
        <f t="shared" si="10"/>
        <v>0</v>
      </c>
      <c r="E60" s="144">
        <f t="shared" si="10"/>
        <v>0</v>
      </c>
      <c r="F60" s="144">
        <f t="shared" si="10"/>
        <v>0</v>
      </c>
      <c r="G60" s="145">
        <f t="shared" si="10"/>
        <v>0</v>
      </c>
      <c r="I60" s="111">
        <f>SUM(B60:G60)</f>
        <v>116185</v>
      </c>
    </row>
    <row r="61" spans="1:13" hidden="1" outlineLevel="1" x14ac:dyDescent="0.35">
      <c r="A61" s="114" t="s">
        <v>1158</v>
      </c>
      <c r="B61" s="143">
        <v>20250</v>
      </c>
      <c r="C61" s="143">
        <v>6075</v>
      </c>
      <c r="D61" s="143">
        <v>0</v>
      </c>
      <c r="E61" s="143">
        <v>0</v>
      </c>
      <c r="F61" s="143">
        <v>0</v>
      </c>
      <c r="G61" s="148">
        <v>0</v>
      </c>
    </row>
    <row r="62" spans="1:13" hidden="1" outlineLevel="1" x14ac:dyDescent="0.35">
      <c r="A62" s="114" t="s">
        <v>1159</v>
      </c>
      <c r="B62" s="143">
        <v>18915</v>
      </c>
      <c r="C62" s="143">
        <v>8730</v>
      </c>
      <c r="D62" s="143">
        <v>0</v>
      </c>
      <c r="E62" s="143">
        <v>0</v>
      </c>
      <c r="F62" s="143">
        <v>0</v>
      </c>
      <c r="G62" s="148">
        <v>0</v>
      </c>
    </row>
    <row r="63" spans="1:13" hidden="1" outlineLevel="1" x14ac:dyDescent="0.35">
      <c r="A63" s="114" t="s">
        <v>2</v>
      </c>
      <c r="B63" s="143">
        <v>48000</v>
      </c>
      <c r="C63" s="143">
        <v>3200</v>
      </c>
      <c r="D63" s="143">
        <v>0</v>
      </c>
      <c r="E63" s="143">
        <v>0</v>
      </c>
      <c r="F63" s="143">
        <v>0</v>
      </c>
      <c r="G63" s="148">
        <v>0</v>
      </c>
    </row>
    <row r="64" spans="1:13" hidden="1" outlineLevel="1" x14ac:dyDescent="0.35">
      <c r="A64" s="114" t="s">
        <v>3</v>
      </c>
      <c r="B64" s="143">
        <v>15950</v>
      </c>
      <c r="C64" s="143">
        <v>0</v>
      </c>
      <c r="D64" s="143">
        <v>0</v>
      </c>
      <c r="E64" s="143">
        <v>0</v>
      </c>
      <c r="F64" s="143">
        <v>0</v>
      </c>
      <c r="G64" s="148">
        <v>0</v>
      </c>
    </row>
    <row r="65" spans="1:14" hidden="1" outlineLevel="1" x14ac:dyDescent="0.35">
      <c r="A65" s="114" t="s">
        <v>1166</v>
      </c>
      <c r="B65" s="143"/>
      <c r="C65" s="143">
        <v>-4935</v>
      </c>
      <c r="D65" s="143"/>
      <c r="E65" s="143"/>
      <c r="F65" s="143"/>
      <c r="G65" s="148"/>
    </row>
    <row r="66" spans="1:14" collapsed="1" x14ac:dyDescent="0.35">
      <c r="A66" s="118" t="s">
        <v>353</v>
      </c>
      <c r="B66" s="149">
        <v>0</v>
      </c>
      <c r="C66" s="149">
        <v>0</v>
      </c>
      <c r="D66" s="149">
        <v>1160</v>
      </c>
      <c r="E66" s="149">
        <v>17110</v>
      </c>
      <c r="F66" s="149">
        <v>52490</v>
      </c>
      <c r="G66" s="150">
        <v>100340</v>
      </c>
      <c r="I66" s="111">
        <f>SUM(B66:G66)</f>
        <v>171100</v>
      </c>
      <c r="L66" s="135" t="s">
        <v>1179</v>
      </c>
      <c r="M66" s="37"/>
    </row>
    <row r="67" spans="1:14" x14ac:dyDescent="0.35">
      <c r="A67" s="40" t="s">
        <v>1171</v>
      </c>
      <c r="B67" s="151">
        <f t="shared" ref="B67:G67" si="11">B38+B45+B50+B55+B60+B66</f>
        <v>477149.33333333331</v>
      </c>
      <c r="C67" s="151">
        <f t="shared" si="11"/>
        <v>837066.83333333337</v>
      </c>
      <c r="D67" s="151">
        <f t="shared" si="11"/>
        <v>931140.83333333326</v>
      </c>
      <c r="E67" s="151">
        <f t="shared" si="11"/>
        <v>983834.33333333337</v>
      </c>
      <c r="F67" s="151">
        <f t="shared" si="11"/>
        <v>874427.33333333337</v>
      </c>
      <c r="G67" s="152">
        <f t="shared" si="11"/>
        <v>886678.33333333337</v>
      </c>
      <c r="I67" s="111">
        <f>SUM(B67:G67)</f>
        <v>4990297</v>
      </c>
      <c r="L67" s="23" t="s">
        <v>1167</v>
      </c>
      <c r="M67" s="25">
        <v>0.1</v>
      </c>
    </row>
    <row r="68" spans="1:14" x14ac:dyDescent="0.35">
      <c r="J68" s="110"/>
      <c r="L68" s="27" t="s">
        <v>1180</v>
      </c>
      <c r="M68" s="29">
        <v>0.9</v>
      </c>
    </row>
    <row r="69" spans="1:14" x14ac:dyDescent="0.35">
      <c r="A69" s="107"/>
      <c r="B69" s="128"/>
      <c r="C69" s="128"/>
      <c r="D69" s="128"/>
      <c r="E69" s="128"/>
      <c r="F69" s="128"/>
      <c r="G69" s="128"/>
      <c r="H69" s="107"/>
      <c r="I69" s="128"/>
      <c r="N69" s="131"/>
    </row>
    <row r="70" spans="1:14" x14ac:dyDescent="0.35">
      <c r="A70" s="28"/>
      <c r="B70" s="191" t="s">
        <v>1187</v>
      </c>
      <c r="C70" s="191"/>
      <c r="D70" s="191"/>
      <c r="E70" s="191"/>
      <c r="F70" s="191"/>
      <c r="G70" s="191"/>
      <c r="L70" s="135" t="s">
        <v>1181</v>
      </c>
      <c r="M70" s="37"/>
    </row>
    <row r="71" spans="1:14" x14ac:dyDescent="0.35">
      <c r="A71" s="3" t="s">
        <v>962</v>
      </c>
      <c r="L71" s="23" t="s">
        <v>1167</v>
      </c>
      <c r="M71" s="25">
        <v>0.1</v>
      </c>
    </row>
    <row r="72" spans="1:14" x14ac:dyDescent="0.35">
      <c r="A72" s="114" t="s">
        <v>1167</v>
      </c>
      <c r="B72" s="110">
        <f>SUM(B39:B42)*$M$38</f>
        <v>28682.433333333334</v>
      </c>
      <c r="C72" s="110">
        <f t="shared" ref="C72:G72" si="12">SUM(C39:C42)*$M$38</f>
        <v>56455.983333333337</v>
      </c>
      <c r="D72" s="110">
        <f t="shared" si="12"/>
        <v>50660.533333333333</v>
      </c>
      <c r="E72" s="110">
        <f t="shared" si="12"/>
        <v>56151.183333333342</v>
      </c>
      <c r="F72" s="110">
        <f t="shared" si="12"/>
        <v>53586.333333333343</v>
      </c>
      <c r="G72" s="110">
        <f t="shared" si="12"/>
        <v>55937.28333333334</v>
      </c>
      <c r="I72" s="110">
        <f>SUM(B72:G72)</f>
        <v>301473.75000000006</v>
      </c>
      <c r="L72" s="27" t="s">
        <v>1180</v>
      </c>
      <c r="M72" s="29">
        <v>0.9</v>
      </c>
    </row>
    <row r="73" spans="1:14" x14ac:dyDescent="0.35">
      <c r="A73" s="114" t="s">
        <v>1168</v>
      </c>
      <c r="B73" s="110">
        <f>(B39+B40)*(100%-$M$38-$M$55)</f>
        <v>88312.733333333337</v>
      </c>
      <c r="C73" s="110">
        <f t="shared" ref="C73:G73" si="13">(C39+C40)*(100%-$M$38-$M$55)</f>
        <v>180061.13333333336</v>
      </c>
      <c r="D73" s="110">
        <f t="shared" si="13"/>
        <v>149529.53333333335</v>
      </c>
      <c r="E73" s="110">
        <f t="shared" si="13"/>
        <v>138214.73333333337</v>
      </c>
      <c r="F73" s="110">
        <f t="shared" si="13"/>
        <v>162863.93333333335</v>
      </c>
      <c r="G73" s="110">
        <f t="shared" si="13"/>
        <v>204927.53333333335</v>
      </c>
    </row>
    <row r="74" spans="1:14" x14ac:dyDescent="0.35">
      <c r="A74" s="114" t="s">
        <v>1169</v>
      </c>
      <c r="B74" s="110">
        <f>(B41+B42)*(100%-$M$38-$M$55)</f>
        <v>141146.73333333337</v>
      </c>
      <c r="C74" s="110">
        <f t="shared" ref="C74:G74" si="14">(C41+C42)*(100%-$M$38-$M$55)</f>
        <v>271586.73333333334</v>
      </c>
      <c r="D74" s="110">
        <f t="shared" si="14"/>
        <v>255754.73333333331</v>
      </c>
      <c r="E74" s="110">
        <f t="shared" si="14"/>
        <v>310994.73333333334</v>
      </c>
      <c r="F74" s="110">
        <f t="shared" si="14"/>
        <v>265826.73333333334</v>
      </c>
      <c r="G74" s="110">
        <f t="shared" si="14"/>
        <v>242570.73333333337</v>
      </c>
      <c r="L74" s="136" t="s">
        <v>1182</v>
      </c>
      <c r="M74" s="37"/>
    </row>
    <row r="75" spans="1:14" x14ac:dyDescent="0.35">
      <c r="A75" s="114" t="s">
        <v>1176</v>
      </c>
      <c r="B75" s="110">
        <f>SUM(B39:B42)*$M$55</f>
        <v>28682.433333333334</v>
      </c>
      <c r="C75" s="110">
        <f t="shared" ref="C75:G75" si="15">SUM(C39:C42)*$M$55</f>
        <v>56455.983333333337</v>
      </c>
      <c r="D75" s="110">
        <f t="shared" si="15"/>
        <v>50660.533333333333</v>
      </c>
      <c r="E75" s="110">
        <f t="shared" si="15"/>
        <v>56151.183333333342</v>
      </c>
      <c r="F75" s="110">
        <f t="shared" si="15"/>
        <v>53586.333333333343</v>
      </c>
      <c r="G75" s="110">
        <f t="shared" si="15"/>
        <v>55937.28333333334</v>
      </c>
      <c r="L75" s="23" t="s">
        <v>1167</v>
      </c>
      <c r="M75" s="25">
        <v>0.1</v>
      </c>
    </row>
    <row r="76" spans="1:14" x14ac:dyDescent="0.35">
      <c r="A76" s="3" t="s">
        <v>1163</v>
      </c>
      <c r="B76" s="110"/>
      <c r="C76" s="110"/>
      <c r="D76" s="110"/>
      <c r="E76" s="110"/>
      <c r="F76" s="110"/>
      <c r="G76" s="110"/>
      <c r="L76" s="23" t="s">
        <v>1183</v>
      </c>
      <c r="M76" s="25" t="s">
        <v>1191</v>
      </c>
    </row>
    <row r="77" spans="1:14" x14ac:dyDescent="0.35">
      <c r="A77" s="132" t="s">
        <v>1167</v>
      </c>
      <c r="B77" s="110">
        <f>B44*$M$67</f>
        <v>0</v>
      </c>
      <c r="C77" s="110">
        <f t="shared" ref="C77:G77" si="16">C44*$M$67</f>
        <v>0</v>
      </c>
      <c r="D77" s="110">
        <f t="shared" si="16"/>
        <v>0</v>
      </c>
      <c r="E77" s="110">
        <f t="shared" si="16"/>
        <v>3535</v>
      </c>
      <c r="F77" s="110">
        <f t="shared" si="16"/>
        <v>3575</v>
      </c>
      <c r="G77" s="110">
        <f t="shared" si="16"/>
        <v>4860</v>
      </c>
      <c r="I77" s="110">
        <f>SUM(B77:G77)</f>
        <v>11970</v>
      </c>
      <c r="L77" s="23" t="s">
        <v>1184</v>
      </c>
      <c r="M77" s="25" t="s">
        <v>1191</v>
      </c>
    </row>
    <row r="78" spans="1:14" x14ac:dyDescent="0.35">
      <c r="A78" s="132" t="s">
        <v>1177</v>
      </c>
      <c r="B78" s="110">
        <f>B44*$M$68</f>
        <v>0</v>
      </c>
      <c r="C78" s="110">
        <f t="shared" ref="C78:G78" si="17">C44*$M$68</f>
        <v>0</v>
      </c>
      <c r="D78" s="110">
        <f t="shared" si="17"/>
        <v>0</v>
      </c>
      <c r="E78" s="110">
        <f t="shared" si="17"/>
        <v>31815</v>
      </c>
      <c r="F78" s="110">
        <f t="shared" si="17"/>
        <v>32175</v>
      </c>
      <c r="G78" s="110">
        <f t="shared" si="17"/>
        <v>43740</v>
      </c>
      <c r="L78" s="27" t="s">
        <v>1185</v>
      </c>
      <c r="M78" s="29">
        <v>0.1</v>
      </c>
    </row>
    <row r="79" spans="1:14" x14ac:dyDescent="0.35">
      <c r="A79" s="3" t="s">
        <v>1162</v>
      </c>
      <c r="B79" s="110"/>
      <c r="C79" s="110"/>
      <c r="D79" s="110"/>
      <c r="E79" s="110"/>
      <c r="F79" s="110"/>
      <c r="G79" s="110"/>
    </row>
    <row r="80" spans="1:14" x14ac:dyDescent="0.35">
      <c r="A80" s="132" t="s">
        <v>1167</v>
      </c>
      <c r="B80" s="110">
        <f t="shared" ref="B80:G80" si="18">B43*$M$71</f>
        <v>3230</v>
      </c>
      <c r="C80" s="110">
        <f t="shared" si="18"/>
        <v>1300</v>
      </c>
      <c r="D80" s="110">
        <f t="shared" si="18"/>
        <v>0</v>
      </c>
      <c r="E80" s="110">
        <f t="shared" si="18"/>
        <v>0</v>
      </c>
      <c r="F80" s="110">
        <f t="shared" si="18"/>
        <v>0</v>
      </c>
      <c r="G80" s="110">
        <f t="shared" si="18"/>
        <v>0</v>
      </c>
      <c r="I80" s="110">
        <f>SUM(B80:G80)</f>
        <v>4530</v>
      </c>
      <c r="L80" s="135" t="s">
        <v>1190</v>
      </c>
      <c r="M80" s="37"/>
    </row>
    <row r="81" spans="1:13" x14ac:dyDescent="0.35">
      <c r="A81" s="132" t="s">
        <v>1177</v>
      </c>
      <c r="B81" s="110">
        <f t="shared" ref="B81:G81" si="19">B43*$M$72</f>
        <v>29070</v>
      </c>
      <c r="C81" s="110">
        <f t="shared" si="19"/>
        <v>11700</v>
      </c>
      <c r="D81" s="110">
        <f t="shared" si="19"/>
        <v>0</v>
      </c>
      <c r="E81" s="110">
        <f t="shared" si="19"/>
        <v>0</v>
      </c>
      <c r="F81" s="110">
        <f t="shared" si="19"/>
        <v>0</v>
      </c>
      <c r="G81" s="110">
        <f t="shared" si="19"/>
        <v>0</v>
      </c>
      <c r="L81" s="23" t="s">
        <v>1167</v>
      </c>
      <c r="M81" s="25">
        <v>0.1</v>
      </c>
    </row>
    <row r="82" spans="1:13" x14ac:dyDescent="0.35">
      <c r="A82" s="3" t="s">
        <v>344</v>
      </c>
      <c r="B82" s="110"/>
      <c r="C82" s="110"/>
      <c r="D82" s="110"/>
      <c r="E82" s="110"/>
      <c r="F82" s="110"/>
      <c r="G82" s="110"/>
      <c r="L82" s="27" t="s">
        <v>1180</v>
      </c>
      <c r="M82" s="29">
        <v>0.9</v>
      </c>
    </row>
    <row r="83" spans="1:13" x14ac:dyDescent="0.35">
      <c r="A83" s="132" t="s">
        <v>1167</v>
      </c>
      <c r="B83" s="110">
        <f t="shared" ref="B83:G83" si="20">B45*$M$75</f>
        <v>5491</v>
      </c>
      <c r="C83" s="110">
        <f t="shared" si="20"/>
        <v>19862.7</v>
      </c>
      <c r="D83" s="110">
        <f t="shared" si="20"/>
        <v>22820.2</v>
      </c>
      <c r="E83" s="110">
        <f t="shared" si="20"/>
        <v>16767.600000000002</v>
      </c>
      <c r="F83" s="110">
        <f t="shared" si="20"/>
        <v>2922.5</v>
      </c>
      <c r="G83" s="110">
        <f t="shared" si="20"/>
        <v>0</v>
      </c>
      <c r="I83" s="110">
        <f>SUM(B83:G83)</f>
        <v>67864</v>
      </c>
    </row>
    <row r="84" spans="1:13" x14ac:dyDescent="0.35">
      <c r="A84" s="132" t="s">
        <v>1183</v>
      </c>
      <c r="B84" s="110">
        <f t="shared" ref="B84:G84" si="21">(B46+B48)*(100%-$M$75)</f>
        <v>14791.5</v>
      </c>
      <c r="C84" s="110">
        <f t="shared" si="21"/>
        <v>75975.3</v>
      </c>
      <c r="D84" s="110">
        <f t="shared" si="21"/>
        <v>106237.8</v>
      </c>
      <c r="E84" s="110">
        <f t="shared" si="21"/>
        <v>58325.4</v>
      </c>
      <c r="F84" s="110">
        <f t="shared" si="21"/>
        <v>19012.5</v>
      </c>
      <c r="G84" s="110">
        <f t="shared" si="21"/>
        <v>0</v>
      </c>
    </row>
    <row r="85" spans="1:13" ht="26.5" x14ac:dyDescent="0.35">
      <c r="A85" s="134" t="s">
        <v>1186</v>
      </c>
      <c r="B85" s="110">
        <f t="shared" ref="B85:G85" si="22">B47*(100%-$M$75)</f>
        <v>24421.5</v>
      </c>
      <c r="C85" s="110">
        <f t="shared" si="22"/>
        <v>66339</v>
      </c>
      <c r="D85" s="110">
        <f t="shared" si="22"/>
        <v>67068</v>
      </c>
      <c r="E85" s="110">
        <f t="shared" si="22"/>
        <v>43011</v>
      </c>
      <c r="F85" s="110">
        <f t="shared" si="22"/>
        <v>5467.5</v>
      </c>
      <c r="G85" s="110">
        <f t="shared" si="22"/>
        <v>0</v>
      </c>
    </row>
    <row r="86" spans="1:13" x14ac:dyDescent="0.35">
      <c r="A86" s="132" t="s">
        <v>1185</v>
      </c>
      <c r="B86" s="110">
        <f t="shared" ref="B86:G86" si="23">B49*(100%-$M$75)</f>
        <v>10206</v>
      </c>
      <c r="C86" s="110">
        <f t="shared" si="23"/>
        <v>36450</v>
      </c>
      <c r="D86" s="110">
        <f t="shared" si="23"/>
        <v>32076</v>
      </c>
      <c r="E86" s="110">
        <f t="shared" si="23"/>
        <v>49572</v>
      </c>
      <c r="F86" s="110">
        <f t="shared" si="23"/>
        <v>1822.5</v>
      </c>
      <c r="G86" s="110">
        <f t="shared" si="23"/>
        <v>0</v>
      </c>
    </row>
    <row r="87" spans="1:13" x14ac:dyDescent="0.35">
      <c r="A87" s="3" t="s">
        <v>961</v>
      </c>
      <c r="B87" s="110"/>
      <c r="C87" s="110"/>
      <c r="D87" s="110"/>
      <c r="E87" s="110"/>
      <c r="F87" s="110"/>
      <c r="G87" s="110"/>
    </row>
    <row r="88" spans="1:13" x14ac:dyDescent="0.35">
      <c r="A88" s="132" t="s">
        <v>1167</v>
      </c>
      <c r="B88" s="110">
        <f>B50*$M$38</f>
        <v>0</v>
      </c>
      <c r="C88" s="110">
        <f t="shared" ref="C88:G88" si="24">C50*$M$38</f>
        <v>3161</v>
      </c>
      <c r="D88" s="110">
        <f t="shared" si="24"/>
        <v>3637.7000000000003</v>
      </c>
      <c r="E88" s="110">
        <f t="shared" si="24"/>
        <v>1955.5500000000002</v>
      </c>
      <c r="F88" s="110">
        <f t="shared" si="24"/>
        <v>4670</v>
      </c>
      <c r="G88" s="110">
        <f t="shared" si="24"/>
        <v>8715.4500000000007</v>
      </c>
      <c r="I88" s="110">
        <f>SUM(B88:G88)</f>
        <v>22139.7</v>
      </c>
    </row>
    <row r="89" spans="1:13" x14ac:dyDescent="0.35">
      <c r="A89" s="132" t="s">
        <v>1168</v>
      </c>
      <c r="B89" s="110">
        <f>(B51+B52)*(100%-$M$38-$M$55)</f>
        <v>0</v>
      </c>
      <c r="C89" s="110">
        <f t="shared" ref="C89:G89" si="25">(C51+C52)*(100%-$M$38-$M$55)</f>
        <v>8352</v>
      </c>
      <c r="D89" s="110">
        <f t="shared" si="25"/>
        <v>10893.6</v>
      </c>
      <c r="E89" s="110">
        <f t="shared" si="25"/>
        <v>8924.4</v>
      </c>
      <c r="F89" s="110">
        <f t="shared" si="25"/>
        <v>12240</v>
      </c>
      <c r="G89" s="110">
        <f t="shared" si="25"/>
        <v>20091.600000000002</v>
      </c>
    </row>
    <row r="90" spans="1:13" x14ac:dyDescent="0.35">
      <c r="A90" s="132" t="s">
        <v>1169</v>
      </c>
      <c r="B90" s="110">
        <f>(B53+B54)*(100%-$M$38-$M$55)</f>
        <v>0</v>
      </c>
      <c r="C90" s="110">
        <f t="shared" ref="C90:G90" si="26">(C53+C54)*(100%-$M$38-$M$55)</f>
        <v>16936</v>
      </c>
      <c r="D90" s="110">
        <f t="shared" si="26"/>
        <v>18208</v>
      </c>
      <c r="E90" s="110">
        <f t="shared" si="26"/>
        <v>6720</v>
      </c>
      <c r="F90" s="110">
        <f t="shared" si="26"/>
        <v>25120</v>
      </c>
      <c r="G90" s="110">
        <f t="shared" si="26"/>
        <v>49632</v>
      </c>
    </row>
    <row r="91" spans="1:13" x14ac:dyDescent="0.35">
      <c r="A91" s="132" t="s">
        <v>1170</v>
      </c>
      <c r="B91" s="110">
        <f>B50*$M$55</f>
        <v>0</v>
      </c>
      <c r="C91" s="110">
        <f t="shared" ref="C91:G91" si="27">C50*$M$55</f>
        <v>3161</v>
      </c>
      <c r="D91" s="110">
        <f t="shared" si="27"/>
        <v>3637.7000000000003</v>
      </c>
      <c r="E91" s="110">
        <f t="shared" si="27"/>
        <v>1955.5500000000002</v>
      </c>
      <c r="F91" s="110">
        <f t="shared" si="27"/>
        <v>4670</v>
      </c>
      <c r="G91" s="110">
        <f t="shared" si="27"/>
        <v>8715.4500000000007</v>
      </c>
    </row>
    <row r="92" spans="1:13" x14ac:dyDescent="0.35">
      <c r="A92" s="3" t="s">
        <v>1188</v>
      </c>
      <c r="B92" s="110"/>
      <c r="C92" s="110"/>
      <c r="D92" s="110"/>
      <c r="E92" s="110"/>
      <c r="F92" s="110"/>
      <c r="G92" s="110"/>
    </row>
    <row r="93" spans="1:13" x14ac:dyDescent="0.35">
      <c r="A93" s="132" t="s">
        <v>1167</v>
      </c>
      <c r="B93" s="110">
        <f>B55*$M$38</f>
        <v>0</v>
      </c>
      <c r="C93" s="110">
        <f t="shared" ref="C93:G93" si="28">C55*$M$38</f>
        <v>1620</v>
      </c>
      <c r="D93" s="110">
        <f t="shared" si="28"/>
        <v>15879.650000000001</v>
      </c>
      <c r="E93" s="110">
        <f t="shared" si="28"/>
        <v>18263.100000000002</v>
      </c>
      <c r="F93" s="110">
        <f t="shared" si="28"/>
        <v>17439.900000000001</v>
      </c>
      <c r="G93" s="110">
        <f t="shared" si="28"/>
        <v>9121.1</v>
      </c>
      <c r="I93" s="110">
        <f>SUM(B93:G93)</f>
        <v>62323.75</v>
      </c>
    </row>
    <row r="94" spans="1:13" x14ac:dyDescent="0.35">
      <c r="A94" s="132" t="s">
        <v>1168</v>
      </c>
      <c r="B94" s="110">
        <f>(B56+B57)*(100%-$M$38-$M$55)</f>
        <v>0</v>
      </c>
      <c r="C94" s="110">
        <f>(C56+C57)*(100%-$M$38)</f>
        <v>14580</v>
      </c>
      <c r="D94" s="110">
        <f>(D56+D57)*(100%-$M$38-$M$55)</f>
        <v>58981.200000000004</v>
      </c>
      <c r="E94" s="110">
        <f>(E56+E57)*(100%-$M$38-$M$55)</f>
        <v>70264.800000000003</v>
      </c>
      <c r="F94" s="110">
        <f>(F56+F57)*(100%-$M$38-$M$55)</f>
        <v>59815.200000000004</v>
      </c>
      <c r="G94" s="110">
        <f>(G56+G57)*(100%-$M$38-$M$55)</f>
        <v>46240.800000000003</v>
      </c>
    </row>
    <row r="95" spans="1:13" x14ac:dyDescent="0.35">
      <c r="A95" s="132" t="s">
        <v>1169</v>
      </c>
      <c r="B95" s="110">
        <f>(B58+B59)*(100%-$M$38-$M$55)</f>
        <v>0</v>
      </c>
      <c r="C95" s="110">
        <f t="shared" ref="C95:G95" si="29">(C58+C59)*(100%-$M$38-$M$55)</f>
        <v>0</v>
      </c>
      <c r="D95" s="110">
        <f t="shared" si="29"/>
        <v>68056</v>
      </c>
      <c r="E95" s="110">
        <f t="shared" si="29"/>
        <v>75840</v>
      </c>
      <c r="F95" s="110">
        <f t="shared" si="29"/>
        <v>79704</v>
      </c>
      <c r="G95" s="110">
        <f t="shared" si="29"/>
        <v>26728</v>
      </c>
    </row>
    <row r="96" spans="1:13" x14ac:dyDescent="0.35">
      <c r="A96" s="132" t="s">
        <v>1170</v>
      </c>
      <c r="B96" s="110">
        <f>B55*$M$55</f>
        <v>0</v>
      </c>
      <c r="C96" s="110">
        <v>0</v>
      </c>
      <c r="D96" s="110">
        <f>D55*$M$55</f>
        <v>15879.650000000001</v>
      </c>
      <c r="E96" s="110">
        <f>E55*$M$55</f>
        <v>18263.100000000002</v>
      </c>
      <c r="F96" s="110">
        <f>F55*$M$55</f>
        <v>17439.900000000001</v>
      </c>
      <c r="G96" s="110">
        <f>G55*$M$55</f>
        <v>9121.1</v>
      </c>
    </row>
    <row r="97" spans="1:9" x14ac:dyDescent="0.35">
      <c r="A97" s="3" t="s">
        <v>1189</v>
      </c>
      <c r="B97" s="110"/>
      <c r="C97" s="110"/>
      <c r="D97" s="110"/>
      <c r="E97" s="110"/>
      <c r="F97" s="110"/>
      <c r="G97" s="110"/>
    </row>
    <row r="98" spans="1:9" x14ac:dyDescent="0.35">
      <c r="A98" s="132" t="s">
        <v>1167</v>
      </c>
      <c r="B98" s="110">
        <f>SUM(B60:G60)*M38</f>
        <v>11618.5</v>
      </c>
      <c r="C98" s="110">
        <v>0</v>
      </c>
      <c r="D98" s="110">
        <v>0</v>
      </c>
      <c r="E98" s="110">
        <v>0</v>
      </c>
      <c r="F98" s="110">
        <v>0</v>
      </c>
      <c r="G98" s="110">
        <v>0</v>
      </c>
      <c r="I98" s="110">
        <f>SUM(B98:G98)</f>
        <v>11618.5</v>
      </c>
    </row>
    <row r="99" spans="1:9" x14ac:dyDescent="0.35">
      <c r="A99" s="132" t="s">
        <v>1168</v>
      </c>
      <c r="B99" s="110">
        <f>SUM(B60:G60)*40%</f>
        <v>46474</v>
      </c>
      <c r="C99" s="110">
        <v>0</v>
      </c>
      <c r="D99" s="110">
        <v>0</v>
      </c>
      <c r="E99" s="110">
        <v>0</v>
      </c>
      <c r="F99" s="110">
        <v>0</v>
      </c>
      <c r="G99" s="110">
        <v>0</v>
      </c>
    </row>
    <row r="100" spans="1:9" x14ac:dyDescent="0.35">
      <c r="A100" s="132" t="s">
        <v>1169</v>
      </c>
      <c r="B100" s="110">
        <v>0</v>
      </c>
      <c r="C100" s="110">
        <f>SUM(B60:G60)*40%</f>
        <v>46474</v>
      </c>
      <c r="D100" s="110">
        <v>0</v>
      </c>
      <c r="E100" s="110">
        <v>0</v>
      </c>
      <c r="F100" s="110">
        <v>0</v>
      </c>
      <c r="G100" s="110">
        <v>0</v>
      </c>
    </row>
    <row r="101" spans="1:9" x14ac:dyDescent="0.35">
      <c r="A101" s="132" t="s">
        <v>1170</v>
      </c>
      <c r="B101" s="110">
        <v>0</v>
      </c>
      <c r="C101" s="110">
        <f>SUM(B60:G60)*M55</f>
        <v>11618.5</v>
      </c>
      <c r="D101" s="110">
        <v>0</v>
      </c>
      <c r="E101" s="110">
        <v>0</v>
      </c>
      <c r="F101" s="110">
        <v>0</v>
      </c>
      <c r="G101" s="110">
        <v>0</v>
      </c>
    </row>
    <row r="102" spans="1:9" x14ac:dyDescent="0.35">
      <c r="A102" s="3" t="s">
        <v>353</v>
      </c>
      <c r="B102" s="110"/>
      <c r="C102" s="110"/>
      <c r="D102" s="110"/>
      <c r="E102" s="110"/>
      <c r="F102" s="110"/>
      <c r="G102" s="110"/>
    </row>
    <row r="103" spans="1:9" x14ac:dyDescent="0.35">
      <c r="A103" s="132" t="s">
        <v>1167</v>
      </c>
      <c r="B103">
        <v>0</v>
      </c>
      <c r="C103">
        <v>0</v>
      </c>
      <c r="D103">
        <f>SUM(B66:G66)*M81</f>
        <v>17110</v>
      </c>
      <c r="E103">
        <v>0</v>
      </c>
      <c r="F103">
        <v>0</v>
      </c>
      <c r="G103" s="110">
        <v>0</v>
      </c>
      <c r="I103" s="110">
        <f>SUM(B103:G103)</f>
        <v>17110</v>
      </c>
    </row>
    <row r="104" spans="1:9" x14ac:dyDescent="0.35">
      <c r="A104" s="137" t="s">
        <v>1177</v>
      </c>
      <c r="B104" s="28">
        <v>0</v>
      </c>
      <c r="C104" s="28">
        <v>0</v>
      </c>
      <c r="D104" s="28">
        <v>0</v>
      </c>
      <c r="E104" s="28">
        <v>0</v>
      </c>
      <c r="F104" s="28">
        <v>0</v>
      </c>
      <c r="G104" s="28">
        <f>SUM(B66:G66)*M82</f>
        <v>153990</v>
      </c>
    </row>
    <row r="105" spans="1:9" x14ac:dyDescent="0.35">
      <c r="A105" s="138" t="s">
        <v>4</v>
      </c>
      <c r="B105" s="139">
        <f>SUM(B72:B104)</f>
        <v>432126.83333333337</v>
      </c>
      <c r="C105" s="139">
        <f t="shared" ref="C105:G105" si="30">SUM(C72:C104)</f>
        <v>882089.33333333337</v>
      </c>
      <c r="D105" s="139">
        <f t="shared" si="30"/>
        <v>947090.83333333326</v>
      </c>
      <c r="E105" s="139">
        <f t="shared" si="30"/>
        <v>966724.33333333349</v>
      </c>
      <c r="F105" s="139">
        <f t="shared" si="30"/>
        <v>821937.33333333337</v>
      </c>
      <c r="G105" s="139">
        <f t="shared" si="30"/>
        <v>940328.33333333326</v>
      </c>
    </row>
    <row r="106" spans="1:9" x14ac:dyDescent="0.35">
      <c r="A106" s="140" t="s">
        <v>1192</v>
      </c>
      <c r="B106" s="110">
        <f>B103+B98+B93+B88+B83+B80+B77+B72</f>
        <v>49021.933333333334</v>
      </c>
      <c r="C106" s="110">
        <f t="shared" ref="C106:G106" si="31">C103+C98+C93+C88+C83+C80+C77+C72</f>
        <v>82399.683333333334</v>
      </c>
      <c r="D106" s="110">
        <f t="shared" si="31"/>
        <v>110108.08333333334</v>
      </c>
      <c r="E106" s="110">
        <f t="shared" si="31"/>
        <v>96672.433333333349</v>
      </c>
      <c r="F106" s="110">
        <f t="shared" si="31"/>
        <v>82193.733333333337</v>
      </c>
      <c r="G106" s="110">
        <f t="shared" si="31"/>
        <v>78633.833333333343</v>
      </c>
    </row>
    <row r="107" spans="1:9" x14ac:dyDescent="0.35">
      <c r="B107" s="141">
        <f>B106/B105</f>
        <v>0.11344339104144191</v>
      </c>
      <c r="C107" s="131">
        <f t="shared" ref="C107:G107" si="32">C106/C105</f>
        <v>9.3414215793714006E-2</v>
      </c>
      <c r="D107" s="131">
        <f t="shared" si="32"/>
        <v>0.11625926411493444</v>
      </c>
      <c r="E107" s="131">
        <f t="shared" si="32"/>
        <v>0.1</v>
      </c>
      <c r="F107" s="131">
        <f t="shared" si="32"/>
        <v>0.1</v>
      </c>
      <c r="G107" s="131">
        <f t="shared" si="32"/>
        <v>8.3623805160254319E-2</v>
      </c>
    </row>
    <row r="108" spans="1:9" x14ac:dyDescent="0.35">
      <c r="A108" t="s">
        <v>1167</v>
      </c>
      <c r="B108" s="110">
        <f>B72+B77+B80+B83+B88+B93+B98+B103</f>
        <v>49021.933333333334</v>
      </c>
      <c r="C108" s="110">
        <f t="shared" ref="C108:G108" si="33">C72+C77+C80+C83+C88+C93+C98+C103</f>
        <v>82399.683333333334</v>
      </c>
      <c r="D108" s="110">
        <f t="shared" si="33"/>
        <v>110108.08333333334</v>
      </c>
      <c r="E108" s="110">
        <f t="shared" si="33"/>
        <v>96672.433333333349</v>
      </c>
      <c r="F108" s="110">
        <f t="shared" si="33"/>
        <v>82193.733333333337</v>
      </c>
      <c r="G108" s="110">
        <f t="shared" si="33"/>
        <v>78633.833333333343</v>
      </c>
    </row>
  </sheetData>
  <mergeCells count="5">
    <mergeCell ref="B70:G70"/>
    <mergeCell ref="A1:G1"/>
    <mergeCell ref="B3:G3"/>
    <mergeCell ref="B37:G37"/>
    <mergeCell ref="L37:M37"/>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9:AF47"/>
  <sheetViews>
    <sheetView tabSelected="1" zoomScale="60" zoomScaleNormal="60" workbookViewId="0">
      <selection activeCell="C9" sqref="C9:O14"/>
    </sheetView>
  </sheetViews>
  <sheetFormatPr defaultColWidth="9.1796875" defaultRowHeight="14.5" x14ac:dyDescent="0.35"/>
  <cols>
    <col min="1" max="1" width="21" style="4" customWidth="1"/>
    <col min="2" max="2" width="35" style="4" customWidth="1"/>
    <col min="3" max="3" width="23.54296875" style="4" customWidth="1"/>
    <col min="4" max="4" width="30.26953125" style="4" customWidth="1"/>
    <col min="5" max="5" width="33.26953125" style="4" customWidth="1"/>
    <col min="6" max="6" width="28.7265625" style="4" customWidth="1"/>
    <col min="7" max="7" width="5.453125" style="4" customWidth="1"/>
    <col min="8" max="8" width="5.26953125" style="4" customWidth="1"/>
    <col min="9" max="9" width="5.1796875" style="4" customWidth="1"/>
    <col min="10" max="14" width="4.54296875" style="4" customWidth="1"/>
    <col min="15" max="30" width="4.453125" style="4" customWidth="1"/>
    <col min="31" max="16384" width="9.1796875" style="4"/>
  </cols>
  <sheetData>
    <row r="9" spans="1:30" x14ac:dyDescent="0.35">
      <c r="C9" s="196" t="s">
        <v>1246</v>
      </c>
      <c r="D9" s="196"/>
      <c r="E9" s="196"/>
      <c r="F9" s="196"/>
      <c r="G9" s="196"/>
      <c r="H9" s="196"/>
      <c r="I9" s="196"/>
      <c r="J9" s="196"/>
      <c r="K9" s="196"/>
      <c r="L9" s="196"/>
      <c r="M9" s="196"/>
      <c r="N9" s="196"/>
      <c r="O9" s="196"/>
    </row>
    <row r="10" spans="1:30" x14ac:dyDescent="0.35">
      <c r="C10" s="196"/>
      <c r="D10" s="196"/>
      <c r="E10" s="196"/>
      <c r="F10" s="196"/>
      <c r="G10" s="196"/>
      <c r="H10" s="196"/>
      <c r="I10" s="196"/>
      <c r="J10" s="196"/>
      <c r="K10" s="196"/>
      <c r="L10" s="196"/>
      <c r="M10" s="196"/>
      <c r="N10" s="196"/>
      <c r="O10" s="196"/>
    </row>
    <row r="11" spans="1:30" x14ac:dyDescent="0.35">
      <c r="C11" s="196"/>
      <c r="D11" s="196"/>
      <c r="E11" s="196"/>
      <c r="F11" s="196"/>
      <c r="G11" s="196"/>
      <c r="H11" s="196"/>
      <c r="I11" s="196"/>
      <c r="J11" s="196"/>
      <c r="K11" s="196"/>
      <c r="L11" s="196"/>
      <c r="M11" s="196"/>
      <c r="N11" s="196"/>
      <c r="O11" s="196"/>
    </row>
    <row r="12" spans="1:30" x14ac:dyDescent="0.35">
      <c r="C12" s="196"/>
      <c r="D12" s="196"/>
      <c r="E12" s="196"/>
      <c r="F12" s="196"/>
      <c r="G12" s="196"/>
      <c r="H12" s="196"/>
      <c r="I12" s="196"/>
      <c r="J12" s="196"/>
      <c r="K12" s="196"/>
      <c r="L12" s="196"/>
      <c r="M12" s="196"/>
      <c r="N12" s="196"/>
      <c r="O12" s="196"/>
    </row>
    <row r="13" spans="1:30" x14ac:dyDescent="0.35">
      <c r="C13" s="196"/>
      <c r="D13" s="196"/>
      <c r="E13" s="196"/>
      <c r="F13" s="196"/>
      <c r="G13" s="196"/>
      <c r="H13" s="196"/>
      <c r="I13" s="196"/>
      <c r="J13" s="196"/>
      <c r="K13" s="196"/>
      <c r="L13" s="196"/>
      <c r="M13" s="196"/>
      <c r="N13" s="196"/>
      <c r="O13" s="196"/>
    </row>
    <row r="14" spans="1:30" x14ac:dyDescent="0.35">
      <c r="C14" s="196"/>
      <c r="D14" s="196"/>
      <c r="E14" s="196"/>
      <c r="F14" s="196"/>
      <c r="G14" s="196"/>
      <c r="H14" s="196"/>
      <c r="I14" s="196"/>
      <c r="J14" s="196"/>
      <c r="K14" s="196"/>
      <c r="L14" s="196"/>
      <c r="M14" s="196"/>
      <c r="N14" s="196"/>
      <c r="O14" s="196"/>
    </row>
    <row r="16" spans="1:30" x14ac:dyDescent="0.35">
      <c r="A16" s="169"/>
      <c r="B16" s="169"/>
      <c r="C16" s="169"/>
      <c r="D16" s="169"/>
      <c r="E16" s="169"/>
      <c r="F16" s="169"/>
      <c r="G16" s="200" t="s">
        <v>1200</v>
      </c>
      <c r="H16" s="200"/>
      <c r="I16" s="200"/>
      <c r="J16" s="200"/>
      <c r="K16" s="200" t="s">
        <v>1201</v>
      </c>
      <c r="L16" s="200"/>
      <c r="M16" s="200"/>
      <c r="N16" s="200"/>
      <c r="O16" s="200" t="s">
        <v>1202</v>
      </c>
      <c r="P16" s="200"/>
      <c r="Q16" s="200"/>
      <c r="R16" s="200"/>
      <c r="S16" s="200" t="s">
        <v>1203</v>
      </c>
      <c r="T16" s="200"/>
      <c r="U16" s="200"/>
      <c r="V16" s="200"/>
      <c r="W16" s="200" t="s">
        <v>1204</v>
      </c>
      <c r="X16" s="200"/>
      <c r="Y16" s="200"/>
      <c r="Z16" s="200"/>
      <c r="AA16" s="200" t="s">
        <v>1205</v>
      </c>
      <c r="AB16" s="200"/>
      <c r="AC16" s="200"/>
      <c r="AD16" s="200"/>
    </row>
    <row r="17" spans="1:32" x14ac:dyDescent="0.35">
      <c r="A17" s="169"/>
      <c r="B17" s="169"/>
      <c r="C17" s="169"/>
      <c r="D17" s="169"/>
      <c r="E17" s="169"/>
      <c r="F17" s="169"/>
      <c r="G17" s="171" t="s">
        <v>1212</v>
      </c>
      <c r="H17" s="171" t="s">
        <v>1213</v>
      </c>
      <c r="I17" s="171" t="s">
        <v>1214</v>
      </c>
      <c r="J17" s="171" t="s">
        <v>1215</v>
      </c>
      <c r="K17" s="171" t="s">
        <v>1216</v>
      </c>
      <c r="L17" s="171" t="s">
        <v>1217</v>
      </c>
      <c r="M17" s="171" t="s">
        <v>1218</v>
      </c>
      <c r="N17" s="171" t="s">
        <v>1219</v>
      </c>
      <c r="O17" s="171" t="s">
        <v>1220</v>
      </c>
      <c r="P17" s="171" t="s">
        <v>1221</v>
      </c>
      <c r="Q17" s="171" t="s">
        <v>1222</v>
      </c>
      <c r="R17" s="171" t="s">
        <v>1223</v>
      </c>
      <c r="S17" s="171" t="s">
        <v>1224</v>
      </c>
      <c r="T17" s="171" t="s">
        <v>1225</v>
      </c>
      <c r="U17" s="171" t="s">
        <v>1226</v>
      </c>
      <c r="V17" s="171" t="s">
        <v>1227</v>
      </c>
      <c r="W17" s="171" t="s">
        <v>1228</v>
      </c>
      <c r="X17" s="171" t="s">
        <v>1229</v>
      </c>
      <c r="Y17" s="171" t="s">
        <v>1230</v>
      </c>
      <c r="Z17" s="171" t="s">
        <v>1231</v>
      </c>
      <c r="AA17" s="171" t="s">
        <v>1232</v>
      </c>
      <c r="AB17" s="171" t="s">
        <v>1233</v>
      </c>
      <c r="AC17" s="171" t="s">
        <v>1234</v>
      </c>
      <c r="AD17" s="171" t="s">
        <v>1235</v>
      </c>
    </row>
    <row r="18" spans="1:32" ht="29.25" customHeight="1" x14ac:dyDescent="0.35">
      <c r="A18" s="170" t="s">
        <v>1209</v>
      </c>
      <c r="B18" s="170" t="s">
        <v>1208</v>
      </c>
      <c r="C18" s="170" t="s">
        <v>1207</v>
      </c>
      <c r="D18" s="170" t="s">
        <v>1240</v>
      </c>
      <c r="E18" s="170" t="s">
        <v>1239</v>
      </c>
      <c r="F18" s="170" t="s">
        <v>1238</v>
      </c>
      <c r="G18" s="167"/>
      <c r="H18" s="167"/>
      <c r="I18" s="167"/>
      <c r="J18" s="167"/>
      <c r="K18" s="167"/>
      <c r="L18" s="167"/>
      <c r="M18" s="167"/>
      <c r="N18" s="167"/>
      <c r="O18" s="168"/>
      <c r="P18" s="168"/>
      <c r="Q18" s="168"/>
      <c r="R18" s="168"/>
      <c r="S18" s="168"/>
      <c r="T18" s="168"/>
      <c r="U18" s="168"/>
      <c r="V18" s="168"/>
      <c r="W18" s="168"/>
      <c r="X18" s="168"/>
      <c r="Y18" s="168"/>
      <c r="Z18" s="168"/>
      <c r="AA18" s="168"/>
      <c r="AB18" s="168"/>
      <c r="AC18" s="168"/>
      <c r="AD18" s="168"/>
    </row>
    <row r="19" spans="1:32" ht="28.5" customHeight="1" x14ac:dyDescent="0.35">
      <c r="A19" s="202" t="s">
        <v>1210</v>
      </c>
      <c r="B19" s="153" t="s">
        <v>1237</v>
      </c>
      <c r="C19" s="153" t="s">
        <v>1211</v>
      </c>
      <c r="D19" s="153" t="s">
        <v>1197</v>
      </c>
      <c r="E19" s="153"/>
      <c r="F19" s="175"/>
      <c r="G19" s="177" t="s">
        <v>1236</v>
      </c>
      <c r="H19" s="171" t="s">
        <v>1236</v>
      </c>
      <c r="I19" s="171" t="s">
        <v>1236</v>
      </c>
      <c r="J19" s="171" t="s">
        <v>1236</v>
      </c>
      <c r="K19" s="171" t="s">
        <v>1236</v>
      </c>
      <c r="L19" s="171" t="s">
        <v>1236</v>
      </c>
      <c r="M19" s="171" t="s">
        <v>1236</v>
      </c>
      <c r="N19" s="171" t="s">
        <v>1236</v>
      </c>
      <c r="O19" s="171" t="s">
        <v>1236</v>
      </c>
      <c r="P19" s="171" t="s">
        <v>1236</v>
      </c>
      <c r="Q19" s="171" t="s">
        <v>1236</v>
      </c>
      <c r="R19" s="171" t="s">
        <v>1236</v>
      </c>
      <c r="S19" s="171" t="s">
        <v>1236</v>
      </c>
      <c r="T19" s="171" t="s">
        <v>1236</v>
      </c>
      <c r="U19" s="171" t="s">
        <v>1236</v>
      </c>
      <c r="V19" s="171" t="s">
        <v>1236</v>
      </c>
      <c r="W19" s="171" t="s">
        <v>1236</v>
      </c>
      <c r="X19" s="171" t="s">
        <v>1236</v>
      </c>
      <c r="Y19" s="171" t="s">
        <v>1236</v>
      </c>
      <c r="Z19" s="171" t="s">
        <v>1236</v>
      </c>
      <c r="AA19" s="171" t="s">
        <v>1236</v>
      </c>
      <c r="AB19" s="171" t="s">
        <v>1236</v>
      </c>
      <c r="AC19" s="171" t="s">
        <v>1236</v>
      </c>
      <c r="AD19" s="171" t="s">
        <v>1236</v>
      </c>
      <c r="AF19" s="4">
        <f>COUNT(G19:AD19)</f>
        <v>0</v>
      </c>
    </row>
    <row r="20" spans="1:32" ht="29" x14ac:dyDescent="0.35">
      <c r="A20" s="215"/>
      <c r="B20" s="153" t="s">
        <v>1241</v>
      </c>
      <c r="C20" s="153"/>
      <c r="D20" s="153" t="s">
        <v>1198</v>
      </c>
      <c r="E20" s="153"/>
      <c r="F20" s="175"/>
      <c r="G20" s="177" t="s">
        <v>1236</v>
      </c>
      <c r="H20" s="171" t="s">
        <v>1236</v>
      </c>
      <c r="I20" s="171" t="s">
        <v>1236</v>
      </c>
      <c r="J20" s="171" t="s">
        <v>1236</v>
      </c>
      <c r="K20" s="171" t="s">
        <v>1236</v>
      </c>
      <c r="L20" s="171" t="s">
        <v>1236</v>
      </c>
      <c r="M20" s="171" t="s">
        <v>1236</v>
      </c>
      <c r="N20" s="171" t="s">
        <v>1236</v>
      </c>
      <c r="O20" s="171" t="s">
        <v>1236</v>
      </c>
      <c r="P20" s="171" t="s">
        <v>1236</v>
      </c>
      <c r="Q20" s="171" t="s">
        <v>1236</v>
      </c>
      <c r="R20" s="171" t="s">
        <v>1236</v>
      </c>
      <c r="S20" s="171" t="s">
        <v>1236</v>
      </c>
      <c r="T20" s="171" t="s">
        <v>1236</v>
      </c>
      <c r="U20" s="171" t="s">
        <v>1236</v>
      </c>
      <c r="V20" s="171" t="s">
        <v>1236</v>
      </c>
      <c r="W20" s="171" t="s">
        <v>1236</v>
      </c>
      <c r="X20" s="171" t="s">
        <v>1236</v>
      </c>
      <c r="Y20" s="171" t="s">
        <v>1236</v>
      </c>
      <c r="Z20" s="171" t="s">
        <v>1236</v>
      </c>
      <c r="AA20" s="171" t="s">
        <v>1236</v>
      </c>
      <c r="AB20" s="171" t="s">
        <v>1236</v>
      </c>
      <c r="AC20" s="171" t="s">
        <v>1236</v>
      </c>
      <c r="AD20" s="171" t="s">
        <v>1236</v>
      </c>
    </row>
    <row r="21" spans="1:32" x14ac:dyDescent="0.35">
      <c r="A21" s="203"/>
      <c r="B21" s="153" t="s">
        <v>1237</v>
      </c>
      <c r="C21" s="153"/>
      <c r="D21" s="163" t="s">
        <v>1199</v>
      </c>
      <c r="E21" s="153"/>
      <c r="F21" s="175"/>
      <c r="G21" s="177"/>
      <c r="H21" s="171"/>
      <c r="I21" s="171"/>
      <c r="J21" s="171"/>
      <c r="K21" s="174" t="s">
        <v>1236</v>
      </c>
      <c r="L21" s="171" t="s">
        <v>1236</v>
      </c>
      <c r="M21" s="171" t="s">
        <v>1236</v>
      </c>
      <c r="N21" s="171" t="s">
        <v>1236</v>
      </c>
      <c r="O21" s="171" t="s">
        <v>1236</v>
      </c>
      <c r="P21" s="171" t="s">
        <v>1236</v>
      </c>
      <c r="Q21" s="171" t="s">
        <v>1236</v>
      </c>
      <c r="R21" s="171" t="s">
        <v>1236</v>
      </c>
      <c r="S21" s="171" t="s">
        <v>1236</v>
      </c>
      <c r="T21" s="171" t="s">
        <v>1236</v>
      </c>
      <c r="U21" s="171" t="s">
        <v>1236</v>
      </c>
      <c r="V21" s="171" t="s">
        <v>1236</v>
      </c>
      <c r="W21" s="171" t="s">
        <v>1236</v>
      </c>
      <c r="X21" s="171" t="s">
        <v>1236</v>
      </c>
      <c r="Y21" s="171" t="s">
        <v>1236</v>
      </c>
      <c r="Z21" s="171" t="s">
        <v>1236</v>
      </c>
      <c r="AA21" s="171" t="s">
        <v>1236</v>
      </c>
      <c r="AB21" s="171" t="s">
        <v>1236</v>
      </c>
      <c r="AC21" s="171" t="s">
        <v>1236</v>
      </c>
      <c r="AD21" s="171" t="s">
        <v>1236</v>
      </c>
    </row>
    <row r="22" spans="1:32" x14ac:dyDescent="0.35">
      <c r="A22" s="202" t="s">
        <v>1206</v>
      </c>
      <c r="B22" s="157"/>
      <c r="C22" s="153"/>
      <c r="D22" s="163"/>
      <c r="E22" s="153"/>
      <c r="F22" s="176"/>
      <c r="G22" s="177" t="s">
        <v>1236</v>
      </c>
      <c r="H22" s="171" t="s">
        <v>1236</v>
      </c>
      <c r="I22" s="171" t="s">
        <v>1236</v>
      </c>
      <c r="J22" s="171" t="s">
        <v>1236</v>
      </c>
      <c r="K22" s="171" t="s">
        <v>1236</v>
      </c>
      <c r="L22" s="171" t="s">
        <v>1236</v>
      </c>
      <c r="M22" s="171" t="s">
        <v>1236</v>
      </c>
      <c r="N22" s="171" t="s">
        <v>1236</v>
      </c>
      <c r="O22" s="171" t="s">
        <v>1236</v>
      </c>
      <c r="P22" s="171" t="s">
        <v>1236</v>
      </c>
      <c r="Q22" s="171" t="s">
        <v>1236</v>
      </c>
      <c r="R22" s="171" t="s">
        <v>1236</v>
      </c>
      <c r="S22" s="156"/>
      <c r="T22" s="156"/>
      <c r="U22" s="156"/>
      <c r="V22" s="156"/>
      <c r="W22" s="156"/>
      <c r="X22" s="156"/>
      <c r="Y22" s="156"/>
      <c r="Z22" s="156"/>
      <c r="AA22" s="156"/>
      <c r="AB22" s="156"/>
      <c r="AC22" s="156"/>
      <c r="AD22" s="156"/>
    </row>
    <row r="23" spans="1:32" ht="78" customHeight="1" x14ac:dyDescent="0.35">
      <c r="A23" s="203"/>
      <c r="B23" s="153"/>
      <c r="C23" s="153"/>
      <c r="D23" s="163"/>
      <c r="E23" s="153"/>
      <c r="F23" s="163"/>
      <c r="G23" s="178"/>
      <c r="H23" s="153"/>
      <c r="I23" s="153"/>
      <c r="J23" s="153"/>
      <c r="K23" s="153"/>
      <c r="L23" s="153"/>
      <c r="M23" s="153"/>
      <c r="N23" s="153"/>
      <c r="O23" s="171" t="s">
        <v>1236</v>
      </c>
      <c r="P23" s="171" t="s">
        <v>1236</v>
      </c>
      <c r="Q23" s="171" t="s">
        <v>1236</v>
      </c>
      <c r="R23" s="171" t="s">
        <v>1236</v>
      </c>
      <c r="S23" s="171" t="s">
        <v>1236</v>
      </c>
      <c r="T23" s="171" t="s">
        <v>1236</v>
      </c>
      <c r="U23" s="171" t="s">
        <v>1236</v>
      </c>
      <c r="V23" s="171" t="s">
        <v>1236</v>
      </c>
      <c r="W23" s="171" t="s">
        <v>1236</v>
      </c>
      <c r="X23" s="171" t="s">
        <v>1236</v>
      </c>
      <c r="Y23" s="171" t="s">
        <v>1236</v>
      </c>
      <c r="Z23" s="171" t="s">
        <v>1236</v>
      </c>
      <c r="AA23" s="171" t="s">
        <v>1236</v>
      </c>
      <c r="AB23" s="171" t="s">
        <v>1236</v>
      </c>
      <c r="AC23" s="171" t="s">
        <v>1236</v>
      </c>
      <c r="AD23" s="171" t="s">
        <v>1236</v>
      </c>
    </row>
    <row r="24" spans="1:32" x14ac:dyDescent="0.35">
      <c r="A24" s="157" t="s">
        <v>1243</v>
      </c>
      <c r="B24" s="153"/>
      <c r="C24" s="153"/>
      <c r="D24" s="163"/>
      <c r="E24" s="153"/>
      <c r="F24" s="175"/>
      <c r="G24" s="177" t="s">
        <v>1236</v>
      </c>
      <c r="H24" s="171" t="s">
        <v>1236</v>
      </c>
      <c r="I24" s="171" t="s">
        <v>1236</v>
      </c>
      <c r="J24" s="171" t="s">
        <v>1236</v>
      </c>
      <c r="K24" s="171" t="s">
        <v>1236</v>
      </c>
      <c r="L24" s="171" t="s">
        <v>1236</v>
      </c>
      <c r="M24" s="171" t="s">
        <v>1236</v>
      </c>
      <c r="N24" s="171" t="s">
        <v>1236</v>
      </c>
      <c r="O24" s="156"/>
      <c r="P24" s="156"/>
      <c r="Q24" s="156"/>
      <c r="R24" s="156"/>
      <c r="S24" s="156"/>
      <c r="T24" s="156"/>
      <c r="U24" s="156"/>
      <c r="V24" s="156"/>
      <c r="W24" s="156"/>
      <c r="X24" s="156"/>
      <c r="Y24" s="156"/>
      <c r="Z24" s="156"/>
      <c r="AA24" s="156"/>
      <c r="AB24" s="156"/>
      <c r="AC24" s="156"/>
      <c r="AD24" s="156"/>
    </row>
    <row r="25" spans="1:32" ht="90" customHeight="1" x14ac:dyDescent="0.35">
      <c r="A25" s="204" t="s">
        <v>1244</v>
      </c>
      <c r="B25" s="153"/>
      <c r="C25" s="153"/>
      <c r="D25" s="153"/>
      <c r="E25" s="163"/>
      <c r="F25" s="206"/>
      <c r="G25" s="177"/>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row>
    <row r="26" spans="1:32" x14ac:dyDescent="0.35">
      <c r="A26" s="205"/>
      <c r="B26" s="153"/>
      <c r="C26" s="153"/>
      <c r="D26" s="163"/>
      <c r="E26" s="153"/>
      <c r="F26" s="207"/>
      <c r="G26" s="177"/>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row>
    <row r="27" spans="1:32" ht="54.75" customHeight="1" x14ac:dyDescent="0.35">
      <c r="A27" s="202" t="s">
        <v>1242</v>
      </c>
      <c r="B27" s="153"/>
      <c r="C27" s="153"/>
      <c r="D27" s="163"/>
      <c r="E27" s="153"/>
      <c r="F27" s="208"/>
      <c r="G27" s="177"/>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1:32" ht="49.5" customHeight="1" x14ac:dyDescent="0.35">
      <c r="A28" s="203"/>
      <c r="B28" s="153"/>
      <c r="C28" s="153"/>
      <c r="D28" s="163"/>
      <c r="E28" s="153"/>
      <c r="F28" s="209"/>
      <c r="G28" s="178"/>
      <c r="H28" s="153"/>
      <c r="I28" s="153"/>
      <c r="J28" s="153"/>
      <c r="K28" s="171"/>
      <c r="L28" s="171"/>
      <c r="M28" s="171"/>
      <c r="N28" s="171"/>
      <c r="O28" s="171"/>
      <c r="P28" s="171"/>
      <c r="Q28" s="171"/>
      <c r="R28" s="171"/>
      <c r="S28" s="171"/>
      <c r="T28" s="171"/>
      <c r="U28" s="171"/>
      <c r="V28" s="171"/>
      <c r="W28" s="171"/>
      <c r="X28" s="171"/>
      <c r="Y28" s="171"/>
      <c r="Z28" s="171"/>
      <c r="AA28" s="171"/>
      <c r="AB28" s="171"/>
      <c r="AC28" s="171"/>
      <c r="AD28" s="171"/>
    </row>
    <row r="29" spans="1:32" x14ac:dyDescent="0.35">
      <c r="A29" s="153"/>
      <c r="B29" s="153"/>
      <c r="C29" s="153"/>
      <c r="D29" s="163"/>
      <c r="E29" s="153"/>
      <c r="F29" s="176"/>
      <c r="G29" s="178"/>
      <c r="H29" s="153"/>
      <c r="I29" s="153"/>
      <c r="J29" s="153"/>
      <c r="K29" s="171"/>
      <c r="L29" s="171"/>
      <c r="M29" s="171"/>
      <c r="N29" s="171"/>
      <c r="O29" s="171"/>
      <c r="P29" s="171"/>
      <c r="Q29" s="171"/>
      <c r="R29" s="171"/>
      <c r="S29" s="171"/>
      <c r="T29" s="171"/>
      <c r="U29" s="171"/>
      <c r="V29" s="171"/>
      <c r="W29" s="171"/>
      <c r="X29" s="171"/>
      <c r="Y29" s="171"/>
      <c r="Z29" s="171"/>
      <c r="AA29" s="156"/>
      <c r="AB29" s="156"/>
      <c r="AC29" s="156"/>
      <c r="AD29" s="156"/>
    </row>
    <row r="30" spans="1:32" ht="75" customHeight="1" x14ac:dyDescent="0.35">
      <c r="A30" s="198"/>
      <c r="B30" s="198"/>
      <c r="C30" s="158"/>
      <c r="D30" s="164"/>
      <c r="E30" s="18"/>
      <c r="F30" s="210"/>
      <c r="G30" s="179"/>
      <c r="H30" s="18"/>
      <c r="I30" s="18"/>
      <c r="J30" s="18"/>
      <c r="K30" s="171"/>
      <c r="L30" s="171"/>
      <c r="M30" s="171"/>
      <c r="N30" s="171"/>
      <c r="O30" s="18"/>
      <c r="P30" s="18"/>
      <c r="Q30" s="18"/>
      <c r="R30" s="18"/>
      <c r="S30" s="171"/>
      <c r="T30" s="171"/>
      <c r="U30" s="171"/>
      <c r="V30" s="171"/>
      <c r="W30" s="171"/>
      <c r="X30" s="171"/>
      <c r="Y30" s="171"/>
      <c r="Z30" s="171"/>
      <c r="AA30" s="171"/>
      <c r="AB30" s="171"/>
      <c r="AC30" s="171"/>
      <c r="AD30" s="171"/>
    </row>
    <row r="31" spans="1:32" x14ac:dyDescent="0.35">
      <c r="A31" s="199"/>
      <c r="B31" s="199"/>
      <c r="C31" s="158"/>
      <c r="D31" s="164"/>
      <c r="E31" s="18"/>
      <c r="F31" s="211"/>
      <c r="G31" s="179"/>
      <c r="H31" s="18"/>
      <c r="I31" s="18"/>
      <c r="J31" s="18"/>
      <c r="K31" s="18"/>
      <c r="L31" s="18"/>
      <c r="M31" s="18"/>
      <c r="N31" s="18"/>
      <c r="O31" s="18"/>
      <c r="P31" s="18"/>
      <c r="Q31" s="18"/>
      <c r="R31" s="18"/>
      <c r="S31" s="18"/>
      <c r="T31" s="18"/>
      <c r="U31" s="18"/>
      <c r="V31" s="18"/>
      <c r="W31" s="171"/>
      <c r="X31" s="171"/>
      <c r="Y31" s="171"/>
      <c r="Z31" s="171"/>
      <c r="AA31" s="171"/>
      <c r="AB31" s="171"/>
      <c r="AC31" s="171"/>
      <c r="AD31" s="171"/>
    </row>
    <row r="32" spans="1:32" ht="30" customHeight="1" x14ac:dyDescent="0.35">
      <c r="A32" s="198"/>
      <c r="B32" s="198"/>
      <c r="C32" s="159"/>
      <c r="D32" s="165"/>
      <c r="E32" s="153"/>
      <c r="F32" s="212"/>
      <c r="G32" s="178"/>
      <c r="H32" s="153"/>
      <c r="I32" s="153"/>
      <c r="J32" s="153"/>
      <c r="K32" s="153"/>
      <c r="L32" s="153"/>
      <c r="M32" s="153"/>
      <c r="N32" s="153"/>
      <c r="O32" s="171"/>
      <c r="P32" s="171"/>
      <c r="Q32" s="171"/>
      <c r="R32" s="171"/>
      <c r="S32" s="171"/>
      <c r="T32" s="171"/>
      <c r="U32" s="171"/>
      <c r="V32" s="171"/>
      <c r="W32" s="171"/>
      <c r="X32" s="171"/>
      <c r="Y32" s="171"/>
      <c r="Z32" s="171"/>
      <c r="AA32" s="171"/>
      <c r="AB32" s="171"/>
      <c r="AC32" s="171"/>
      <c r="AD32" s="171"/>
    </row>
    <row r="33" spans="1:30" x14ac:dyDescent="0.35">
      <c r="A33" s="201"/>
      <c r="B33" s="201"/>
      <c r="C33" s="159"/>
      <c r="D33" s="163"/>
      <c r="E33" s="153"/>
      <c r="F33" s="213"/>
      <c r="G33" s="177"/>
      <c r="H33" s="171"/>
      <c r="I33" s="171"/>
      <c r="J33" s="171"/>
      <c r="K33" s="171"/>
      <c r="L33" s="171"/>
      <c r="M33" s="171"/>
      <c r="N33" s="171"/>
      <c r="O33" s="171"/>
      <c r="P33" s="171"/>
      <c r="Q33" s="171"/>
      <c r="R33" s="171"/>
      <c r="S33" s="18"/>
      <c r="T33" s="18"/>
      <c r="U33" s="18"/>
      <c r="V33" s="18"/>
      <c r="W33" s="18"/>
      <c r="X33" s="18"/>
      <c r="Y33" s="18"/>
      <c r="Z33" s="18"/>
      <c r="AA33" s="18"/>
      <c r="AB33" s="18"/>
      <c r="AC33" s="18"/>
      <c r="AD33" s="18"/>
    </row>
    <row r="34" spans="1:30" s="155" customFormat="1" x14ac:dyDescent="0.35">
      <c r="A34" s="199"/>
      <c r="B34" s="199"/>
      <c r="C34" s="160"/>
      <c r="D34" s="166"/>
      <c r="E34" s="154"/>
      <c r="F34" s="214"/>
      <c r="G34" s="180"/>
      <c r="H34" s="154"/>
      <c r="I34" s="154"/>
      <c r="J34" s="154"/>
      <c r="K34" s="154"/>
      <c r="L34" s="154"/>
      <c r="M34" s="154"/>
      <c r="N34" s="154"/>
      <c r="O34" s="154"/>
      <c r="P34" s="154"/>
      <c r="Q34" s="154"/>
      <c r="R34" s="154"/>
      <c r="S34" s="154"/>
      <c r="T34" s="154"/>
      <c r="U34" s="154"/>
      <c r="V34" s="154"/>
      <c r="W34" s="171"/>
      <c r="X34" s="171"/>
      <c r="Y34" s="171"/>
      <c r="Z34" s="171"/>
      <c r="AA34" s="171"/>
      <c r="AB34" s="171"/>
      <c r="AC34" s="171"/>
      <c r="AD34" s="171"/>
    </row>
    <row r="35" spans="1:30" s="155" customFormat="1" x14ac:dyDescent="0.35">
      <c r="C35" s="161"/>
      <c r="G35" s="172"/>
    </row>
    <row r="36" spans="1:30" ht="23.5" customHeight="1" x14ac:dyDescent="0.35">
      <c r="A36" s="197" t="s">
        <v>1245</v>
      </c>
      <c r="B36" s="197"/>
      <c r="C36" s="197"/>
      <c r="D36" s="197"/>
      <c r="G36" s="173"/>
    </row>
    <row r="37" spans="1:30" ht="42" customHeight="1" x14ac:dyDescent="0.35">
      <c r="A37" s="197"/>
      <c r="B37" s="197"/>
      <c r="C37" s="197"/>
      <c r="D37" s="197"/>
    </row>
    <row r="38" spans="1:30" x14ac:dyDescent="0.35">
      <c r="C38" s="162"/>
    </row>
    <row r="39" spans="1:30" x14ac:dyDescent="0.35">
      <c r="A39" s="162"/>
      <c r="B39" s="162"/>
      <c r="C39" s="162"/>
    </row>
    <row r="40" spans="1:30" x14ac:dyDescent="0.35">
      <c r="A40" s="161"/>
      <c r="B40" s="161"/>
      <c r="C40" s="162"/>
    </row>
    <row r="41" spans="1:30" x14ac:dyDescent="0.35">
      <c r="A41" s="161"/>
      <c r="B41" s="161"/>
      <c r="C41" s="162"/>
    </row>
    <row r="42" spans="1:30" x14ac:dyDescent="0.35">
      <c r="A42" s="162"/>
      <c r="B42" s="162"/>
    </row>
    <row r="43" spans="1:30" x14ac:dyDescent="0.35">
      <c r="A43" s="162"/>
      <c r="B43" s="162"/>
    </row>
    <row r="44" spans="1:30" x14ac:dyDescent="0.35">
      <c r="A44" s="162"/>
      <c r="B44" s="162"/>
    </row>
    <row r="45" spans="1:30" x14ac:dyDescent="0.35">
      <c r="A45" s="162"/>
      <c r="B45" s="162"/>
    </row>
    <row r="46" spans="1:30" x14ac:dyDescent="0.35">
      <c r="A46" s="162"/>
      <c r="B46" s="162"/>
    </row>
    <row r="47" spans="1:30" x14ac:dyDescent="0.35">
      <c r="A47" s="162"/>
      <c r="B47" s="162"/>
    </row>
  </sheetData>
  <mergeCells count="20">
    <mergeCell ref="W16:Z16"/>
    <mergeCell ref="AA16:AD16"/>
    <mergeCell ref="A19:A21"/>
    <mergeCell ref="G16:J16"/>
    <mergeCell ref="K16:N16"/>
    <mergeCell ref="C9:O14"/>
    <mergeCell ref="A36:D37"/>
    <mergeCell ref="B30:B31"/>
    <mergeCell ref="O16:R16"/>
    <mergeCell ref="S16:V16"/>
    <mergeCell ref="A32:A34"/>
    <mergeCell ref="B32:B34"/>
    <mergeCell ref="A22:A23"/>
    <mergeCell ref="A25:A26"/>
    <mergeCell ref="F25:F26"/>
    <mergeCell ref="F27:F28"/>
    <mergeCell ref="F30:F31"/>
    <mergeCell ref="F32:F34"/>
    <mergeCell ref="A27:A28"/>
    <mergeCell ref="A30:A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0"/>
  <sheetViews>
    <sheetView zoomScale="80" zoomScaleNormal="80" zoomScalePageLayoutView="80" workbookViewId="0">
      <pane ySplit="1" topLeftCell="A2" activePane="bottomLeft" state="frozen"/>
      <selection pane="bottomLeft" activeCell="F17" sqref="F17"/>
    </sheetView>
  </sheetViews>
  <sheetFormatPr defaultColWidth="8.81640625" defaultRowHeight="14.5" x14ac:dyDescent="0.35"/>
  <cols>
    <col min="1" max="1" width="2.7265625" customWidth="1"/>
    <col min="2" max="2" width="3" customWidth="1"/>
    <col min="3" max="3" width="27.81640625" bestFit="1" customWidth="1"/>
    <col min="4" max="4" width="6.453125" customWidth="1"/>
    <col min="5" max="5" width="38.453125" customWidth="1"/>
    <col min="6" max="6" width="36.81640625" customWidth="1"/>
    <col min="7" max="7" width="26.7265625" customWidth="1"/>
    <col min="8" max="8" width="14.7265625" customWidth="1"/>
    <col min="9" max="10" width="10.453125" customWidth="1"/>
    <col min="11" max="11" width="14.26953125" customWidth="1"/>
    <col min="12" max="12" width="13.453125" customWidth="1"/>
    <col min="13" max="13" width="8.81640625" style="3"/>
    <col min="14" max="14" width="9.26953125" bestFit="1" customWidth="1"/>
  </cols>
  <sheetData>
    <row r="1" spans="1:16" s="3" customFormat="1" x14ac:dyDescent="0.35">
      <c r="A1" s="3" t="s">
        <v>1059</v>
      </c>
      <c r="B1" s="3" t="s">
        <v>1060</v>
      </c>
      <c r="C1" s="3" t="s">
        <v>281</v>
      </c>
      <c r="D1" s="3" t="s">
        <v>22</v>
      </c>
      <c r="E1" s="3" t="s">
        <v>6</v>
      </c>
      <c r="F1" s="3" t="s">
        <v>189</v>
      </c>
      <c r="G1" s="3" t="s">
        <v>354</v>
      </c>
      <c r="H1" s="3" t="s">
        <v>7</v>
      </c>
      <c r="I1" s="3" t="s">
        <v>0</v>
      </c>
      <c r="J1" s="3" t="s">
        <v>1</v>
      </c>
      <c r="K1" s="3" t="s">
        <v>2</v>
      </c>
      <c r="L1" s="3" t="s">
        <v>3</v>
      </c>
      <c r="M1" s="3" t="s">
        <v>4</v>
      </c>
      <c r="O1" s="67" t="s">
        <v>1053</v>
      </c>
      <c r="P1" s="67"/>
    </row>
    <row r="2" spans="1:16" x14ac:dyDescent="0.35">
      <c r="A2" t="s">
        <v>1057</v>
      </c>
      <c r="B2" t="s">
        <v>1057</v>
      </c>
      <c r="C2" t="s">
        <v>282</v>
      </c>
      <c r="D2" t="s">
        <v>25</v>
      </c>
      <c r="E2" t="s">
        <v>190</v>
      </c>
      <c r="F2" s="1" t="s">
        <v>283</v>
      </c>
      <c r="G2" s="1" t="s">
        <v>346</v>
      </c>
      <c r="I2" s="48">
        <v>4</v>
      </c>
      <c r="J2" s="48">
        <v>0</v>
      </c>
      <c r="K2" s="48">
        <v>9</v>
      </c>
      <c r="L2" s="48">
        <v>3</v>
      </c>
      <c r="M2" s="3">
        <f>SUM(I2:L2)</f>
        <v>16</v>
      </c>
      <c r="O2" s="67" t="s">
        <v>1059</v>
      </c>
      <c r="P2" s="67" t="s">
        <v>1060</v>
      </c>
    </row>
    <row r="3" spans="1:16" x14ac:dyDescent="0.35">
      <c r="A3" t="s">
        <v>1057</v>
      </c>
      <c r="B3" t="s">
        <v>1057</v>
      </c>
      <c r="C3" t="s">
        <v>282</v>
      </c>
      <c r="E3" t="s">
        <v>190</v>
      </c>
      <c r="F3" s="1" t="s">
        <v>284</v>
      </c>
      <c r="G3" s="1" t="s">
        <v>346</v>
      </c>
      <c r="I3" s="48">
        <v>30</v>
      </c>
      <c r="J3" s="48">
        <v>4</v>
      </c>
      <c r="K3" s="48">
        <v>45</v>
      </c>
      <c r="L3" s="48">
        <v>15</v>
      </c>
      <c r="M3" s="3">
        <f t="shared" ref="M3:M108" si="0">SUM(I3:L3)</f>
        <v>94</v>
      </c>
      <c r="O3" s="67">
        <f>SUMIFS(M:M,A:A,"y")</f>
        <v>2042.5</v>
      </c>
      <c r="P3" s="67">
        <f>SUMIFS(M:M,B:B,"y")</f>
        <v>3033.5</v>
      </c>
    </row>
    <row r="4" spans="1:16" x14ac:dyDescent="0.35">
      <c r="A4" t="s">
        <v>1057</v>
      </c>
      <c r="B4" t="s">
        <v>1057</v>
      </c>
      <c r="C4" t="s">
        <v>282</v>
      </c>
      <c r="E4" t="s">
        <v>190</v>
      </c>
      <c r="F4" s="1" t="s">
        <v>285</v>
      </c>
      <c r="G4" s="1" t="s">
        <v>346</v>
      </c>
      <c r="I4" s="48">
        <v>4</v>
      </c>
      <c r="J4" s="48">
        <v>2</v>
      </c>
      <c r="K4" s="48">
        <v>13</v>
      </c>
      <c r="L4" s="48">
        <v>3</v>
      </c>
      <c r="M4" s="3">
        <f t="shared" si="0"/>
        <v>22</v>
      </c>
    </row>
    <row r="5" spans="1:16" x14ac:dyDescent="0.35">
      <c r="A5" t="s">
        <v>1057</v>
      </c>
      <c r="B5" t="s">
        <v>1057</v>
      </c>
      <c r="C5" t="s">
        <v>282</v>
      </c>
      <c r="E5" t="s">
        <v>190</v>
      </c>
      <c r="F5" s="1" t="s">
        <v>286</v>
      </c>
      <c r="G5" s="1" t="s">
        <v>346</v>
      </c>
      <c r="I5" s="48">
        <v>4</v>
      </c>
      <c r="J5" s="48">
        <v>1</v>
      </c>
      <c r="K5" s="48">
        <v>9</v>
      </c>
      <c r="L5" s="48">
        <v>2</v>
      </c>
      <c r="M5" s="3">
        <f t="shared" si="0"/>
        <v>16</v>
      </c>
    </row>
    <row r="6" spans="1:16" x14ac:dyDescent="0.35">
      <c r="A6" t="s">
        <v>1057</v>
      </c>
      <c r="B6" t="s">
        <v>1057</v>
      </c>
      <c r="C6" t="s">
        <v>282</v>
      </c>
      <c r="E6" t="s">
        <v>190</v>
      </c>
      <c r="F6" s="1" t="s">
        <v>287</v>
      </c>
      <c r="G6" s="1" t="s">
        <v>346</v>
      </c>
      <c r="I6">
        <v>2</v>
      </c>
      <c r="J6">
        <v>1</v>
      </c>
      <c r="K6">
        <v>8</v>
      </c>
      <c r="L6">
        <v>2</v>
      </c>
      <c r="M6" s="3">
        <f t="shared" si="0"/>
        <v>13</v>
      </c>
    </row>
    <row r="7" spans="1:16" x14ac:dyDescent="0.35">
      <c r="A7" t="s">
        <v>1057</v>
      </c>
      <c r="B7" t="s">
        <v>1057</v>
      </c>
      <c r="C7" t="s">
        <v>282</v>
      </c>
      <c r="E7" t="s">
        <v>190</v>
      </c>
      <c r="F7" s="1" t="s">
        <v>288</v>
      </c>
      <c r="G7" s="1" t="s">
        <v>346</v>
      </c>
      <c r="I7">
        <v>2</v>
      </c>
      <c r="J7">
        <v>1</v>
      </c>
      <c r="K7">
        <v>7</v>
      </c>
      <c r="L7">
        <v>2</v>
      </c>
      <c r="M7" s="3">
        <f t="shared" si="0"/>
        <v>12</v>
      </c>
    </row>
    <row r="8" spans="1:16" x14ac:dyDescent="0.35">
      <c r="A8" t="s">
        <v>1057</v>
      </c>
      <c r="B8" t="s">
        <v>1057</v>
      </c>
      <c r="C8" t="s">
        <v>282</v>
      </c>
      <c r="D8" t="s">
        <v>27</v>
      </c>
      <c r="E8" t="s">
        <v>190</v>
      </c>
      <c r="F8" s="1"/>
      <c r="G8" s="1"/>
      <c r="I8" s="181" t="s">
        <v>289</v>
      </c>
      <c r="J8" s="181"/>
      <c r="K8" s="181"/>
      <c r="L8" s="181"/>
      <c r="M8" s="3">
        <v>0</v>
      </c>
    </row>
    <row r="9" spans="1:16" x14ac:dyDescent="0.35">
      <c r="A9" t="s">
        <v>1057</v>
      </c>
      <c r="B9" t="s">
        <v>1057</v>
      </c>
      <c r="E9" t="s">
        <v>202</v>
      </c>
      <c r="F9" s="1" t="s">
        <v>290</v>
      </c>
      <c r="G9" s="1" t="s">
        <v>346</v>
      </c>
      <c r="I9" s="48">
        <v>120</v>
      </c>
      <c r="J9" s="48">
        <v>10</v>
      </c>
      <c r="K9" s="48">
        <v>0</v>
      </c>
      <c r="L9" s="48">
        <v>0</v>
      </c>
      <c r="M9" s="3">
        <f t="shared" si="0"/>
        <v>130</v>
      </c>
    </row>
    <row r="10" spans="1:16" x14ac:dyDescent="0.35">
      <c r="A10" t="s">
        <v>1057</v>
      </c>
      <c r="B10" t="s">
        <v>1057</v>
      </c>
      <c r="E10" t="s">
        <v>202</v>
      </c>
      <c r="F10" s="1" t="s">
        <v>291</v>
      </c>
      <c r="G10" s="1" t="s">
        <v>345</v>
      </c>
      <c r="I10" s="45">
        <v>30</v>
      </c>
      <c r="J10" s="45">
        <v>20</v>
      </c>
      <c r="K10" s="45">
        <v>0</v>
      </c>
      <c r="L10" s="45">
        <v>0</v>
      </c>
      <c r="M10" s="3">
        <f t="shared" si="0"/>
        <v>50</v>
      </c>
    </row>
    <row r="11" spans="1:16" x14ac:dyDescent="0.35">
      <c r="A11" t="s">
        <v>1057</v>
      </c>
      <c r="B11" t="s">
        <v>1057</v>
      </c>
      <c r="E11" t="s">
        <v>202</v>
      </c>
      <c r="F11" s="1" t="s">
        <v>427</v>
      </c>
      <c r="G11" s="1" t="s">
        <v>345</v>
      </c>
      <c r="I11" s="45">
        <v>25</v>
      </c>
      <c r="J11" s="45">
        <v>40</v>
      </c>
      <c r="K11" s="45">
        <v>40</v>
      </c>
      <c r="L11" s="45">
        <v>20</v>
      </c>
      <c r="M11" s="3">
        <f t="shared" si="0"/>
        <v>125</v>
      </c>
    </row>
    <row r="12" spans="1:16" x14ac:dyDescent="0.35">
      <c r="A12" t="s">
        <v>1057</v>
      </c>
      <c r="B12" t="s">
        <v>1057</v>
      </c>
      <c r="C12" t="s">
        <v>292</v>
      </c>
      <c r="E12" t="s">
        <v>200</v>
      </c>
      <c r="G12" s="1"/>
      <c r="I12" s="181" t="s">
        <v>527</v>
      </c>
      <c r="J12" s="181"/>
      <c r="K12" s="181"/>
      <c r="L12" s="181"/>
      <c r="M12" s="3">
        <f t="shared" si="0"/>
        <v>0</v>
      </c>
    </row>
    <row r="13" spans="1:16" x14ac:dyDescent="0.35">
      <c r="A13" t="s">
        <v>1057</v>
      </c>
      <c r="B13" t="s">
        <v>1057</v>
      </c>
      <c r="C13" t="s">
        <v>292</v>
      </c>
      <c r="E13" t="s">
        <v>204</v>
      </c>
      <c r="F13" s="1" t="s">
        <v>293</v>
      </c>
      <c r="G13" s="1"/>
      <c r="I13" s="181" t="s">
        <v>294</v>
      </c>
      <c r="J13" s="181"/>
      <c r="K13" s="181"/>
      <c r="L13" s="181"/>
      <c r="M13" s="3">
        <f t="shared" si="0"/>
        <v>0</v>
      </c>
    </row>
    <row r="14" spans="1:16" x14ac:dyDescent="0.35">
      <c r="A14" t="s">
        <v>1057</v>
      </c>
      <c r="B14" t="s">
        <v>1057</v>
      </c>
      <c r="C14" t="s">
        <v>292</v>
      </c>
      <c r="E14" t="s">
        <v>204</v>
      </c>
      <c r="F14" s="1" t="s">
        <v>295</v>
      </c>
      <c r="G14" s="1" t="s">
        <v>347</v>
      </c>
      <c r="I14" s="181" t="s">
        <v>1055</v>
      </c>
      <c r="J14" s="181"/>
      <c r="K14" s="181"/>
      <c r="L14" s="181"/>
      <c r="M14" s="3">
        <f t="shared" si="0"/>
        <v>0</v>
      </c>
    </row>
    <row r="15" spans="1:16" x14ac:dyDescent="0.35">
      <c r="A15" t="s">
        <v>1057</v>
      </c>
      <c r="B15" t="s">
        <v>1057</v>
      </c>
      <c r="C15" t="s">
        <v>296</v>
      </c>
      <c r="D15" t="s">
        <v>24</v>
      </c>
      <c r="E15" t="s">
        <v>201</v>
      </c>
      <c r="F15" s="1" t="s">
        <v>279</v>
      </c>
      <c r="G15" s="1" t="s">
        <v>347</v>
      </c>
      <c r="I15">
        <v>5</v>
      </c>
      <c r="J15">
        <v>2</v>
      </c>
      <c r="K15">
        <v>9</v>
      </c>
      <c r="L15">
        <v>2</v>
      </c>
      <c r="M15" s="3">
        <f t="shared" si="0"/>
        <v>18</v>
      </c>
    </row>
    <row r="16" spans="1:16" x14ac:dyDescent="0.35">
      <c r="A16" t="s">
        <v>1057</v>
      </c>
      <c r="B16" t="s">
        <v>1057</v>
      </c>
      <c r="C16" t="s">
        <v>296</v>
      </c>
      <c r="D16" t="s">
        <v>24</v>
      </c>
      <c r="E16" t="s">
        <v>201</v>
      </c>
      <c r="F16" s="1" t="s">
        <v>280</v>
      </c>
      <c r="G16" s="1" t="s">
        <v>347</v>
      </c>
      <c r="I16">
        <v>4</v>
      </c>
      <c r="J16">
        <v>1</v>
      </c>
      <c r="K16">
        <v>9</v>
      </c>
      <c r="L16">
        <v>2</v>
      </c>
      <c r="M16" s="3">
        <f t="shared" si="0"/>
        <v>16</v>
      </c>
    </row>
    <row r="17" spans="1:13" x14ac:dyDescent="0.35">
      <c r="A17" t="s">
        <v>1057</v>
      </c>
      <c r="B17" t="s">
        <v>1057</v>
      </c>
      <c r="C17" t="s">
        <v>296</v>
      </c>
      <c r="D17" t="s">
        <v>24</v>
      </c>
      <c r="E17" t="s">
        <v>201</v>
      </c>
      <c r="F17" s="1" t="s">
        <v>297</v>
      </c>
      <c r="G17" s="1" t="s">
        <v>347</v>
      </c>
      <c r="I17">
        <v>4</v>
      </c>
      <c r="J17">
        <v>1</v>
      </c>
      <c r="K17">
        <v>10</v>
      </c>
      <c r="L17">
        <v>2</v>
      </c>
      <c r="M17" s="3">
        <f t="shared" si="0"/>
        <v>17</v>
      </c>
    </row>
    <row r="18" spans="1:13" x14ac:dyDescent="0.35">
      <c r="A18" t="s">
        <v>1057</v>
      </c>
      <c r="B18" t="s">
        <v>1057</v>
      </c>
      <c r="C18" t="s">
        <v>296</v>
      </c>
      <c r="D18" t="s">
        <v>24</v>
      </c>
      <c r="E18" t="s">
        <v>201</v>
      </c>
      <c r="F18" s="1" t="s">
        <v>298</v>
      </c>
      <c r="G18" s="1" t="s">
        <v>347</v>
      </c>
      <c r="I18">
        <v>3</v>
      </c>
      <c r="J18">
        <v>1</v>
      </c>
      <c r="K18">
        <v>8</v>
      </c>
      <c r="L18">
        <v>1</v>
      </c>
      <c r="M18" s="3">
        <f t="shared" si="0"/>
        <v>13</v>
      </c>
    </row>
    <row r="19" spans="1:13" x14ac:dyDescent="0.35">
      <c r="A19" t="s">
        <v>1057</v>
      </c>
      <c r="B19" t="s">
        <v>1057</v>
      </c>
      <c r="C19" t="s">
        <v>296</v>
      </c>
      <c r="D19" t="s">
        <v>24</v>
      </c>
      <c r="E19" t="s">
        <v>201</v>
      </c>
      <c r="F19" s="1" t="s">
        <v>299</v>
      </c>
      <c r="G19" s="1" t="s">
        <v>347</v>
      </c>
      <c r="I19">
        <v>2</v>
      </c>
      <c r="J19">
        <v>0.5</v>
      </c>
      <c r="K19">
        <v>6</v>
      </c>
      <c r="L19">
        <v>1</v>
      </c>
      <c r="M19" s="3">
        <f t="shared" si="0"/>
        <v>9.5</v>
      </c>
    </row>
    <row r="20" spans="1:13" x14ac:dyDescent="0.35">
      <c r="A20" t="s">
        <v>1057</v>
      </c>
      <c r="B20" t="s">
        <v>1057</v>
      </c>
      <c r="C20" t="s">
        <v>296</v>
      </c>
      <c r="D20" t="s">
        <v>24</v>
      </c>
      <c r="E20" t="s">
        <v>201</v>
      </c>
      <c r="F20" s="1" t="s">
        <v>300</v>
      </c>
      <c r="G20" s="1" t="s">
        <v>347</v>
      </c>
      <c r="I20">
        <v>5</v>
      </c>
      <c r="J20">
        <v>1</v>
      </c>
      <c r="K20">
        <v>12</v>
      </c>
      <c r="L20">
        <v>2</v>
      </c>
      <c r="M20" s="3">
        <f t="shared" si="0"/>
        <v>20</v>
      </c>
    </row>
    <row r="21" spans="1:13" x14ac:dyDescent="0.35">
      <c r="A21" t="s">
        <v>1057</v>
      </c>
      <c r="B21" t="s">
        <v>1057</v>
      </c>
      <c r="C21" t="s">
        <v>296</v>
      </c>
      <c r="D21" t="s">
        <v>25</v>
      </c>
      <c r="E21" t="s">
        <v>201</v>
      </c>
      <c r="F21" s="1" t="s">
        <v>279</v>
      </c>
      <c r="G21" s="1" t="s">
        <v>347</v>
      </c>
      <c r="I21">
        <v>1</v>
      </c>
      <c r="J21">
        <v>0</v>
      </c>
      <c r="K21">
        <v>2</v>
      </c>
      <c r="L21">
        <v>1</v>
      </c>
      <c r="M21" s="3">
        <f t="shared" si="0"/>
        <v>4</v>
      </c>
    </row>
    <row r="22" spans="1:13" x14ac:dyDescent="0.35">
      <c r="A22" t="s">
        <v>1057</v>
      </c>
      <c r="B22" t="s">
        <v>1057</v>
      </c>
      <c r="C22" t="s">
        <v>296</v>
      </c>
      <c r="D22" t="s">
        <v>25</v>
      </c>
      <c r="E22" t="s">
        <v>201</v>
      </c>
      <c r="F22" s="1" t="s">
        <v>280</v>
      </c>
      <c r="G22" s="1" t="s">
        <v>347</v>
      </c>
      <c r="I22">
        <v>0</v>
      </c>
      <c r="J22">
        <v>0</v>
      </c>
      <c r="K22">
        <v>0</v>
      </c>
      <c r="L22">
        <v>0</v>
      </c>
      <c r="M22" s="3">
        <f t="shared" si="0"/>
        <v>0</v>
      </c>
    </row>
    <row r="23" spans="1:13" x14ac:dyDescent="0.35">
      <c r="A23" t="s">
        <v>1057</v>
      </c>
      <c r="B23" t="s">
        <v>1057</v>
      </c>
      <c r="C23" t="s">
        <v>296</v>
      </c>
      <c r="D23" t="s">
        <v>25</v>
      </c>
      <c r="E23" t="s">
        <v>201</v>
      </c>
      <c r="F23" s="1" t="s">
        <v>297</v>
      </c>
      <c r="G23" s="1" t="s">
        <v>347</v>
      </c>
      <c r="I23">
        <v>1</v>
      </c>
      <c r="J23">
        <v>0</v>
      </c>
      <c r="K23">
        <v>2</v>
      </c>
      <c r="L23">
        <v>1</v>
      </c>
      <c r="M23" s="3">
        <f t="shared" si="0"/>
        <v>4</v>
      </c>
    </row>
    <row r="24" spans="1:13" x14ac:dyDescent="0.35">
      <c r="A24" t="s">
        <v>1057</v>
      </c>
      <c r="B24" t="s">
        <v>1057</v>
      </c>
      <c r="C24" t="s">
        <v>296</v>
      </c>
      <c r="D24" t="s">
        <v>25</v>
      </c>
      <c r="E24" t="s">
        <v>201</v>
      </c>
      <c r="F24" s="1" t="s">
        <v>298</v>
      </c>
      <c r="G24" s="1" t="s">
        <v>347</v>
      </c>
      <c r="I24">
        <v>0</v>
      </c>
      <c r="J24">
        <v>0</v>
      </c>
      <c r="K24">
        <v>0</v>
      </c>
      <c r="L24">
        <v>0</v>
      </c>
      <c r="M24" s="3">
        <f t="shared" si="0"/>
        <v>0</v>
      </c>
    </row>
    <row r="25" spans="1:13" x14ac:dyDescent="0.35">
      <c r="A25" t="s">
        <v>1057</v>
      </c>
      <c r="B25" t="s">
        <v>1057</v>
      </c>
      <c r="C25" t="s">
        <v>296</v>
      </c>
      <c r="D25" t="s">
        <v>25</v>
      </c>
      <c r="E25" t="s">
        <v>201</v>
      </c>
      <c r="F25" s="1" t="s">
        <v>299</v>
      </c>
      <c r="G25" s="1" t="s">
        <v>347</v>
      </c>
      <c r="I25">
        <v>0</v>
      </c>
      <c r="J25">
        <v>0</v>
      </c>
      <c r="K25">
        <v>0</v>
      </c>
      <c r="L25">
        <v>0</v>
      </c>
      <c r="M25" s="3">
        <f t="shared" si="0"/>
        <v>0</v>
      </c>
    </row>
    <row r="26" spans="1:13" x14ac:dyDescent="0.35">
      <c r="A26" t="s">
        <v>1058</v>
      </c>
      <c r="B26" t="s">
        <v>1057</v>
      </c>
      <c r="C26" t="s">
        <v>301</v>
      </c>
      <c r="E26" t="s">
        <v>205</v>
      </c>
      <c r="F26" s="1" t="s">
        <v>302</v>
      </c>
      <c r="G26" s="1" t="s">
        <v>347</v>
      </c>
      <c r="I26">
        <v>25</v>
      </c>
      <c r="J26">
        <v>5</v>
      </c>
      <c r="K26">
        <v>45</v>
      </c>
      <c r="L26">
        <v>10</v>
      </c>
      <c r="M26" s="3">
        <f t="shared" si="0"/>
        <v>85</v>
      </c>
    </row>
    <row r="27" spans="1:13" x14ac:dyDescent="0.35">
      <c r="A27" t="s">
        <v>1058</v>
      </c>
      <c r="B27" t="s">
        <v>1057</v>
      </c>
      <c r="C27" t="s">
        <v>301</v>
      </c>
      <c r="E27" t="s">
        <v>207</v>
      </c>
      <c r="F27" s="1" t="s">
        <v>303</v>
      </c>
      <c r="G27" s="1" t="s">
        <v>347</v>
      </c>
      <c r="I27">
        <v>30</v>
      </c>
      <c r="J27">
        <v>0</v>
      </c>
      <c r="K27">
        <v>31</v>
      </c>
      <c r="L27">
        <v>10</v>
      </c>
      <c r="M27" s="3">
        <f t="shared" si="0"/>
        <v>71</v>
      </c>
    </row>
    <row r="28" spans="1:13" x14ac:dyDescent="0.35">
      <c r="A28" t="s">
        <v>1058</v>
      </c>
      <c r="B28" t="s">
        <v>1057</v>
      </c>
      <c r="C28" t="s">
        <v>301</v>
      </c>
      <c r="E28" t="s">
        <v>205</v>
      </c>
      <c r="F28" s="1" t="s">
        <v>304</v>
      </c>
      <c r="G28" s="1" t="s">
        <v>347</v>
      </c>
      <c r="I28">
        <v>7</v>
      </c>
      <c r="J28">
        <v>3</v>
      </c>
      <c r="K28">
        <v>12</v>
      </c>
      <c r="L28">
        <v>3</v>
      </c>
      <c r="M28" s="3">
        <f t="shared" si="0"/>
        <v>25</v>
      </c>
    </row>
    <row r="29" spans="1:13" x14ac:dyDescent="0.35">
      <c r="A29" t="s">
        <v>1057</v>
      </c>
      <c r="B29" t="s">
        <v>1057</v>
      </c>
      <c r="C29" t="s">
        <v>305</v>
      </c>
      <c r="E29" t="s">
        <v>208</v>
      </c>
      <c r="F29" s="1" t="s">
        <v>306</v>
      </c>
      <c r="G29" s="1"/>
      <c r="I29" s="181" t="s">
        <v>289</v>
      </c>
      <c r="J29" s="181"/>
      <c r="K29" s="181"/>
      <c r="L29" s="181"/>
      <c r="M29" s="3">
        <f t="shared" si="0"/>
        <v>0</v>
      </c>
    </row>
    <row r="30" spans="1:13" x14ac:dyDescent="0.35">
      <c r="A30" t="s">
        <v>1057</v>
      </c>
      <c r="B30" t="s">
        <v>1057</v>
      </c>
      <c r="C30" t="s">
        <v>305</v>
      </c>
      <c r="E30" t="s">
        <v>209</v>
      </c>
      <c r="F30" s="1" t="s">
        <v>307</v>
      </c>
      <c r="G30" s="1" t="s">
        <v>346</v>
      </c>
      <c r="I30" s="48">
        <v>4</v>
      </c>
      <c r="J30" s="48">
        <v>2</v>
      </c>
      <c r="K30" s="48">
        <v>10</v>
      </c>
      <c r="L30" s="48">
        <v>3</v>
      </c>
      <c r="M30" s="3">
        <f t="shared" si="0"/>
        <v>19</v>
      </c>
    </row>
    <row r="31" spans="1:13" x14ac:dyDescent="0.35">
      <c r="A31" t="s">
        <v>1057</v>
      </c>
      <c r="B31" t="s">
        <v>1057</v>
      </c>
      <c r="C31" t="s">
        <v>305</v>
      </c>
      <c r="E31" t="s">
        <v>209</v>
      </c>
      <c r="F31" s="1" t="s">
        <v>308</v>
      </c>
      <c r="G31" s="1" t="s">
        <v>346</v>
      </c>
      <c r="I31" s="48">
        <v>12</v>
      </c>
      <c r="J31" s="48">
        <v>3</v>
      </c>
      <c r="K31" s="48">
        <v>19</v>
      </c>
      <c r="L31" s="48">
        <v>3</v>
      </c>
      <c r="M31" s="3">
        <f t="shared" si="0"/>
        <v>37</v>
      </c>
    </row>
    <row r="32" spans="1:13" x14ac:dyDescent="0.35">
      <c r="A32" t="s">
        <v>1057</v>
      </c>
      <c r="B32" t="s">
        <v>1057</v>
      </c>
      <c r="C32" t="s">
        <v>305</v>
      </c>
      <c r="E32" t="s">
        <v>209</v>
      </c>
      <c r="F32" s="1" t="s">
        <v>309</v>
      </c>
      <c r="G32" s="1" t="s">
        <v>346</v>
      </c>
      <c r="I32" s="48">
        <v>4</v>
      </c>
      <c r="J32" s="48">
        <v>2</v>
      </c>
      <c r="K32" s="48">
        <v>9</v>
      </c>
      <c r="L32" s="48">
        <v>2</v>
      </c>
      <c r="M32" s="3">
        <f t="shared" si="0"/>
        <v>17</v>
      </c>
    </row>
    <row r="33" spans="1:13" x14ac:dyDescent="0.35">
      <c r="A33" t="s">
        <v>1057</v>
      </c>
      <c r="B33" t="s">
        <v>1057</v>
      </c>
      <c r="C33" t="s">
        <v>305</v>
      </c>
      <c r="E33" t="s">
        <v>209</v>
      </c>
      <c r="F33" s="1" t="s">
        <v>310</v>
      </c>
      <c r="G33" s="1" t="s">
        <v>346</v>
      </c>
      <c r="I33" s="48">
        <v>12</v>
      </c>
      <c r="J33" s="48">
        <v>3</v>
      </c>
      <c r="K33" s="48">
        <v>20</v>
      </c>
      <c r="L33" s="48">
        <v>4</v>
      </c>
      <c r="M33" s="3">
        <f t="shared" si="0"/>
        <v>39</v>
      </c>
    </row>
    <row r="34" spans="1:13" x14ac:dyDescent="0.35">
      <c r="A34" t="s">
        <v>1057</v>
      </c>
      <c r="B34" t="s">
        <v>1057</v>
      </c>
      <c r="C34" t="s">
        <v>305</v>
      </c>
      <c r="E34" t="s">
        <v>209</v>
      </c>
      <c r="F34" s="1" t="s">
        <v>311</v>
      </c>
      <c r="G34" s="1" t="s">
        <v>346</v>
      </c>
      <c r="I34" s="48">
        <v>3</v>
      </c>
      <c r="J34" s="48">
        <v>1</v>
      </c>
      <c r="K34" s="48">
        <v>9</v>
      </c>
      <c r="L34" s="48">
        <v>2</v>
      </c>
      <c r="M34" s="3">
        <f t="shared" si="0"/>
        <v>15</v>
      </c>
    </row>
    <row r="35" spans="1:13" x14ac:dyDescent="0.35">
      <c r="A35" t="s">
        <v>1057</v>
      </c>
      <c r="B35" t="s">
        <v>1057</v>
      </c>
      <c r="C35" t="s">
        <v>305</v>
      </c>
      <c r="E35" t="s">
        <v>210</v>
      </c>
      <c r="F35" s="1" t="s">
        <v>314</v>
      </c>
      <c r="G35" s="1" t="s">
        <v>349</v>
      </c>
      <c r="I35" s="48">
        <v>9</v>
      </c>
      <c r="J35" s="48">
        <v>3</v>
      </c>
      <c r="K35" s="48">
        <v>16</v>
      </c>
      <c r="L35" s="48">
        <v>3</v>
      </c>
      <c r="M35" s="3">
        <f t="shared" si="0"/>
        <v>31</v>
      </c>
    </row>
    <row r="36" spans="1:13" x14ac:dyDescent="0.35">
      <c r="A36" t="s">
        <v>1057</v>
      </c>
      <c r="B36" t="s">
        <v>1057</v>
      </c>
      <c r="C36" t="s">
        <v>305</v>
      </c>
      <c r="E36" t="s">
        <v>210</v>
      </c>
      <c r="F36" s="1" t="s">
        <v>315</v>
      </c>
      <c r="G36" s="1" t="s">
        <v>349</v>
      </c>
      <c r="I36" s="48">
        <v>12</v>
      </c>
      <c r="J36" s="48">
        <v>3</v>
      </c>
      <c r="K36" s="48">
        <v>24</v>
      </c>
      <c r="L36" s="48">
        <v>8</v>
      </c>
      <c r="M36" s="3">
        <f t="shared" si="0"/>
        <v>47</v>
      </c>
    </row>
    <row r="37" spans="1:13" x14ac:dyDescent="0.35">
      <c r="A37" t="s">
        <v>1057</v>
      </c>
      <c r="B37" t="s">
        <v>1057</v>
      </c>
      <c r="C37" t="s">
        <v>305</v>
      </c>
      <c r="E37" t="s">
        <v>210</v>
      </c>
      <c r="F37" s="1" t="s">
        <v>316</v>
      </c>
      <c r="G37" s="1" t="s">
        <v>349</v>
      </c>
      <c r="I37" s="48">
        <v>3</v>
      </c>
      <c r="J37" s="48">
        <v>1</v>
      </c>
      <c r="K37" s="48">
        <v>8</v>
      </c>
      <c r="L37" s="48">
        <v>1</v>
      </c>
      <c r="M37" s="3">
        <f t="shared" si="0"/>
        <v>13</v>
      </c>
    </row>
    <row r="38" spans="1:13" x14ac:dyDescent="0.35">
      <c r="A38" t="s">
        <v>1057</v>
      </c>
      <c r="B38" t="s">
        <v>1057</v>
      </c>
      <c r="C38" t="s">
        <v>305</v>
      </c>
      <c r="E38" t="s">
        <v>209</v>
      </c>
      <c r="F38" s="1" t="s">
        <v>317</v>
      </c>
      <c r="G38" s="1" t="s">
        <v>346</v>
      </c>
      <c r="I38" s="62">
        <v>5</v>
      </c>
      <c r="J38" s="62">
        <v>2</v>
      </c>
      <c r="K38" s="62">
        <v>14</v>
      </c>
      <c r="L38" s="62">
        <v>4</v>
      </c>
      <c r="M38" s="3">
        <f t="shared" si="0"/>
        <v>25</v>
      </c>
    </row>
    <row r="39" spans="1:13" x14ac:dyDescent="0.35">
      <c r="A39" t="s">
        <v>1058</v>
      </c>
      <c r="B39" t="s">
        <v>1057</v>
      </c>
      <c r="C39" t="s">
        <v>356</v>
      </c>
      <c r="D39" t="s">
        <v>24</v>
      </c>
      <c r="E39" t="s">
        <v>1054</v>
      </c>
      <c r="F39" s="1" t="s">
        <v>357</v>
      </c>
      <c r="G39" s="1" t="s">
        <v>350</v>
      </c>
      <c r="I39" s="62">
        <v>15</v>
      </c>
      <c r="J39" s="62">
        <v>0</v>
      </c>
      <c r="K39" s="62">
        <v>10</v>
      </c>
      <c r="L39" s="62">
        <v>5</v>
      </c>
      <c r="M39" s="3">
        <f t="shared" si="0"/>
        <v>30</v>
      </c>
    </row>
    <row r="40" spans="1:13" x14ac:dyDescent="0.35">
      <c r="A40" t="s">
        <v>1058</v>
      </c>
      <c r="B40" t="s">
        <v>1057</v>
      </c>
      <c r="C40" t="s">
        <v>356</v>
      </c>
      <c r="D40" t="s">
        <v>24</v>
      </c>
      <c r="E40" t="s">
        <v>1054</v>
      </c>
      <c r="F40" s="1" t="s">
        <v>358</v>
      </c>
      <c r="G40" s="1" t="s">
        <v>350</v>
      </c>
      <c r="I40" s="62">
        <v>10</v>
      </c>
      <c r="J40" s="62">
        <v>0</v>
      </c>
      <c r="K40" s="62">
        <v>20</v>
      </c>
      <c r="L40" s="62">
        <v>10</v>
      </c>
      <c r="M40" s="3">
        <f t="shared" si="0"/>
        <v>40</v>
      </c>
    </row>
    <row r="41" spans="1:13" x14ac:dyDescent="0.35">
      <c r="A41" t="s">
        <v>1058</v>
      </c>
      <c r="B41" t="s">
        <v>1057</v>
      </c>
      <c r="C41" t="s">
        <v>356</v>
      </c>
      <c r="D41" t="s">
        <v>24</v>
      </c>
      <c r="F41" s="1" t="s">
        <v>359</v>
      </c>
      <c r="G41" s="1" t="s">
        <v>350</v>
      </c>
      <c r="I41" s="181" t="s">
        <v>362</v>
      </c>
      <c r="J41" s="181"/>
      <c r="K41" s="181"/>
      <c r="L41" s="181"/>
      <c r="M41" s="3">
        <f t="shared" si="0"/>
        <v>0</v>
      </c>
    </row>
    <row r="42" spans="1:13" x14ac:dyDescent="0.35">
      <c r="A42" t="s">
        <v>1058</v>
      </c>
      <c r="B42" t="s">
        <v>1057</v>
      </c>
      <c r="C42" t="s">
        <v>356</v>
      </c>
      <c r="D42" t="s">
        <v>24</v>
      </c>
      <c r="F42" s="1" t="s">
        <v>360</v>
      </c>
      <c r="G42" s="1" t="s">
        <v>350</v>
      </c>
      <c r="I42" s="181" t="s">
        <v>362</v>
      </c>
      <c r="J42" s="181"/>
      <c r="K42" s="181"/>
      <c r="L42" s="181"/>
      <c r="M42" s="3">
        <f t="shared" si="0"/>
        <v>0</v>
      </c>
    </row>
    <row r="43" spans="1:13" x14ac:dyDescent="0.35">
      <c r="A43" t="s">
        <v>1058</v>
      </c>
      <c r="B43" t="s">
        <v>1057</v>
      </c>
      <c r="C43" t="s">
        <v>356</v>
      </c>
      <c r="D43" t="s">
        <v>24</v>
      </c>
      <c r="F43" s="1" t="s">
        <v>361</v>
      </c>
      <c r="G43" s="1" t="s">
        <v>350</v>
      </c>
      <c r="I43" s="181" t="s">
        <v>362</v>
      </c>
      <c r="J43" s="181"/>
      <c r="K43" s="181"/>
      <c r="L43" s="181"/>
      <c r="M43" s="3">
        <f t="shared" si="0"/>
        <v>0</v>
      </c>
    </row>
    <row r="44" spans="1:13" x14ac:dyDescent="0.35">
      <c r="A44" t="s">
        <v>1057</v>
      </c>
      <c r="B44" t="s">
        <v>1057</v>
      </c>
      <c r="E44" t="s">
        <v>197</v>
      </c>
      <c r="F44" s="1" t="s">
        <v>373</v>
      </c>
      <c r="G44" s="1" t="s">
        <v>345</v>
      </c>
      <c r="I44" s="5">
        <v>60</v>
      </c>
      <c r="J44" s="5">
        <v>0</v>
      </c>
      <c r="K44" s="5">
        <v>0</v>
      </c>
      <c r="L44" s="5">
        <v>0</v>
      </c>
      <c r="M44" s="3">
        <f t="shared" si="0"/>
        <v>60</v>
      </c>
    </row>
    <row r="45" spans="1:13" x14ac:dyDescent="0.35">
      <c r="A45" t="s">
        <v>1058</v>
      </c>
      <c r="B45" t="s">
        <v>1057</v>
      </c>
      <c r="E45" t="s">
        <v>197</v>
      </c>
      <c r="F45" s="1" t="s">
        <v>374</v>
      </c>
      <c r="G45" s="1" t="s">
        <v>346</v>
      </c>
      <c r="I45" s="5">
        <v>60</v>
      </c>
      <c r="J45" s="5">
        <v>0</v>
      </c>
      <c r="K45" s="5">
        <v>0</v>
      </c>
      <c r="L45" s="5">
        <v>0</v>
      </c>
      <c r="M45" s="3">
        <f t="shared" si="0"/>
        <v>60</v>
      </c>
    </row>
    <row r="46" spans="1:13" x14ac:dyDescent="0.35">
      <c r="A46" t="s">
        <v>1058</v>
      </c>
      <c r="B46" t="s">
        <v>1057</v>
      </c>
      <c r="E46" t="s">
        <v>197</v>
      </c>
      <c r="F46" s="1" t="s">
        <v>375</v>
      </c>
      <c r="G46" s="1" t="s">
        <v>347</v>
      </c>
      <c r="I46" s="5">
        <v>60</v>
      </c>
      <c r="J46" s="5">
        <v>0</v>
      </c>
      <c r="K46" s="5">
        <v>0</v>
      </c>
      <c r="L46" s="5">
        <v>0</v>
      </c>
      <c r="M46" s="3">
        <f t="shared" si="0"/>
        <v>60</v>
      </c>
    </row>
    <row r="47" spans="1:13" x14ac:dyDescent="0.35">
      <c r="A47" t="s">
        <v>1058</v>
      </c>
      <c r="B47" t="s">
        <v>1057</v>
      </c>
      <c r="E47" t="s">
        <v>197</v>
      </c>
      <c r="F47" s="1" t="s">
        <v>376</v>
      </c>
      <c r="G47" s="1" t="s">
        <v>348</v>
      </c>
      <c r="I47" s="5">
        <v>60</v>
      </c>
      <c r="J47" s="5">
        <v>0</v>
      </c>
      <c r="K47" s="5">
        <v>0</v>
      </c>
      <c r="L47" s="5">
        <v>0</v>
      </c>
      <c r="M47" s="3">
        <f t="shared" si="0"/>
        <v>60</v>
      </c>
    </row>
    <row r="48" spans="1:13" x14ac:dyDescent="0.35">
      <c r="A48" t="s">
        <v>1058</v>
      </c>
      <c r="B48" t="s">
        <v>1057</v>
      </c>
      <c r="E48" t="s">
        <v>197</v>
      </c>
      <c r="F48" s="1" t="s">
        <v>377</v>
      </c>
      <c r="G48" s="1" t="s">
        <v>349</v>
      </c>
      <c r="I48" s="5">
        <v>60</v>
      </c>
      <c r="J48" s="5">
        <v>0</v>
      </c>
      <c r="K48" s="5">
        <v>0</v>
      </c>
      <c r="L48" s="5">
        <v>0</v>
      </c>
      <c r="M48" s="3">
        <f t="shared" si="0"/>
        <v>60</v>
      </c>
    </row>
    <row r="49" spans="1:13" x14ac:dyDescent="0.35">
      <c r="A49" t="s">
        <v>1058</v>
      </c>
      <c r="B49" t="s">
        <v>1057</v>
      </c>
      <c r="E49" t="s">
        <v>197</v>
      </c>
      <c r="F49" s="1" t="s">
        <v>378</v>
      </c>
      <c r="G49" s="1" t="s">
        <v>350</v>
      </c>
      <c r="I49" s="5">
        <v>60</v>
      </c>
      <c r="J49" s="5">
        <v>0</v>
      </c>
      <c r="K49" s="5">
        <v>0</v>
      </c>
      <c r="L49" s="5">
        <v>0</v>
      </c>
      <c r="M49" s="3">
        <f t="shared" si="0"/>
        <v>60</v>
      </c>
    </row>
    <row r="50" spans="1:13" x14ac:dyDescent="0.35">
      <c r="A50" t="s">
        <v>1057</v>
      </c>
      <c r="B50" t="s">
        <v>1057</v>
      </c>
      <c r="E50" t="s">
        <v>197</v>
      </c>
      <c r="F50" s="1" t="s">
        <v>379</v>
      </c>
      <c r="G50" s="1" t="s">
        <v>345</v>
      </c>
      <c r="I50" s="5">
        <v>20</v>
      </c>
      <c r="J50" s="5">
        <v>0</v>
      </c>
      <c r="K50" s="5">
        <v>120</v>
      </c>
      <c r="L50" s="5">
        <v>0</v>
      </c>
      <c r="M50" s="3">
        <f t="shared" si="0"/>
        <v>140</v>
      </c>
    </row>
    <row r="51" spans="1:13" x14ac:dyDescent="0.35">
      <c r="A51" t="s">
        <v>1058</v>
      </c>
      <c r="B51" t="s">
        <v>1057</v>
      </c>
      <c r="E51" t="s">
        <v>197</v>
      </c>
      <c r="F51" s="1" t="s">
        <v>380</v>
      </c>
      <c r="G51" s="1" t="s">
        <v>347</v>
      </c>
      <c r="I51" s="5">
        <v>20</v>
      </c>
      <c r="J51" s="5">
        <v>0</v>
      </c>
      <c r="K51" s="5">
        <v>80</v>
      </c>
      <c r="L51" s="5">
        <v>0</v>
      </c>
      <c r="M51" s="3">
        <f t="shared" si="0"/>
        <v>100</v>
      </c>
    </row>
    <row r="52" spans="1:13" x14ac:dyDescent="0.35">
      <c r="A52" t="s">
        <v>1057</v>
      </c>
      <c r="B52" t="s">
        <v>1057</v>
      </c>
      <c r="E52" t="s">
        <v>197</v>
      </c>
      <c r="F52" s="1" t="s">
        <v>363</v>
      </c>
      <c r="G52" s="1" t="s">
        <v>345</v>
      </c>
      <c r="I52" s="5">
        <v>5</v>
      </c>
      <c r="J52" s="5">
        <v>0</v>
      </c>
      <c r="K52" s="5">
        <v>15</v>
      </c>
      <c r="L52" s="5">
        <v>5</v>
      </c>
      <c r="M52" s="3">
        <f t="shared" si="0"/>
        <v>25</v>
      </c>
    </row>
    <row r="53" spans="1:13" x14ac:dyDescent="0.35">
      <c r="A53" t="s">
        <v>1057</v>
      </c>
      <c r="B53" t="s">
        <v>1057</v>
      </c>
      <c r="E53" t="s">
        <v>197</v>
      </c>
      <c r="F53" s="1" t="s">
        <v>381</v>
      </c>
      <c r="G53" s="1" t="s">
        <v>346</v>
      </c>
      <c r="I53" s="5">
        <v>2</v>
      </c>
      <c r="J53" s="5">
        <v>0</v>
      </c>
      <c r="K53" s="5">
        <v>10</v>
      </c>
      <c r="L53" s="5">
        <v>5</v>
      </c>
      <c r="M53" s="3">
        <f t="shared" si="0"/>
        <v>17</v>
      </c>
    </row>
    <row r="54" spans="1:13" x14ac:dyDescent="0.35">
      <c r="A54" t="s">
        <v>1057</v>
      </c>
      <c r="B54" t="s">
        <v>1057</v>
      </c>
      <c r="E54" t="s">
        <v>197</v>
      </c>
      <c r="F54" s="1" t="s">
        <v>382</v>
      </c>
      <c r="G54" s="1" t="s">
        <v>347</v>
      </c>
      <c r="I54" s="5">
        <v>2</v>
      </c>
      <c r="J54" s="5">
        <v>0</v>
      </c>
      <c r="K54" s="5">
        <v>10</v>
      </c>
      <c r="L54" s="5">
        <v>5</v>
      </c>
      <c r="M54" s="3">
        <f t="shared" si="0"/>
        <v>17</v>
      </c>
    </row>
    <row r="55" spans="1:13" x14ac:dyDescent="0.35">
      <c r="A55" t="s">
        <v>1057</v>
      </c>
      <c r="B55" t="s">
        <v>1057</v>
      </c>
      <c r="E55" t="s">
        <v>197</v>
      </c>
      <c r="F55" s="1" t="s">
        <v>383</v>
      </c>
      <c r="G55" s="1" t="s">
        <v>348</v>
      </c>
      <c r="I55" s="5">
        <v>2</v>
      </c>
      <c r="J55" s="5">
        <v>0</v>
      </c>
      <c r="K55" s="5">
        <v>10</v>
      </c>
      <c r="L55" s="5">
        <v>5</v>
      </c>
      <c r="M55" s="3">
        <f t="shared" si="0"/>
        <v>17</v>
      </c>
    </row>
    <row r="56" spans="1:13" x14ac:dyDescent="0.35">
      <c r="A56" t="s">
        <v>1057</v>
      </c>
      <c r="B56" t="s">
        <v>1057</v>
      </c>
      <c r="E56" t="s">
        <v>197</v>
      </c>
      <c r="F56" s="1" t="s">
        <v>384</v>
      </c>
      <c r="G56" s="1" t="s">
        <v>349</v>
      </c>
      <c r="I56" s="5">
        <v>2</v>
      </c>
      <c r="J56" s="5">
        <v>0</v>
      </c>
      <c r="K56" s="5">
        <v>10</v>
      </c>
      <c r="L56" s="5">
        <v>5</v>
      </c>
      <c r="M56" s="3">
        <f t="shared" si="0"/>
        <v>17</v>
      </c>
    </row>
    <row r="57" spans="1:13" x14ac:dyDescent="0.35">
      <c r="A57" t="s">
        <v>1057</v>
      </c>
      <c r="B57" t="s">
        <v>1057</v>
      </c>
      <c r="E57" t="s">
        <v>197</v>
      </c>
      <c r="F57" s="1" t="s">
        <v>385</v>
      </c>
      <c r="G57" s="1" t="s">
        <v>350</v>
      </c>
      <c r="I57" s="5">
        <v>2</v>
      </c>
      <c r="J57" s="5">
        <v>0</v>
      </c>
      <c r="K57" s="5">
        <v>10</v>
      </c>
      <c r="L57" s="5">
        <v>5</v>
      </c>
      <c r="M57" s="3">
        <f t="shared" si="0"/>
        <v>17</v>
      </c>
    </row>
    <row r="58" spans="1:13" x14ac:dyDescent="0.35">
      <c r="A58" t="s">
        <v>1057</v>
      </c>
      <c r="B58" t="s">
        <v>1057</v>
      </c>
      <c r="E58" t="s">
        <v>197</v>
      </c>
      <c r="F58" s="1" t="s">
        <v>364</v>
      </c>
      <c r="G58" s="1" t="s">
        <v>345</v>
      </c>
      <c r="I58" s="5">
        <v>5</v>
      </c>
      <c r="J58" s="5">
        <v>0</v>
      </c>
      <c r="K58" s="5">
        <v>10</v>
      </c>
      <c r="L58" s="5">
        <v>0</v>
      </c>
      <c r="M58" s="3">
        <f t="shared" si="0"/>
        <v>15</v>
      </c>
    </row>
    <row r="59" spans="1:13" x14ac:dyDescent="0.35">
      <c r="A59" t="s">
        <v>1057</v>
      </c>
      <c r="B59" t="s">
        <v>1057</v>
      </c>
      <c r="E59" t="s">
        <v>197</v>
      </c>
      <c r="F59" s="1" t="s">
        <v>386</v>
      </c>
      <c r="G59" s="1" t="s">
        <v>346</v>
      </c>
      <c r="I59" s="5">
        <v>2</v>
      </c>
      <c r="J59" s="5">
        <v>0</v>
      </c>
      <c r="K59" s="5">
        <v>5</v>
      </c>
      <c r="L59" s="5">
        <v>0</v>
      </c>
      <c r="M59" s="3">
        <f t="shared" si="0"/>
        <v>7</v>
      </c>
    </row>
    <row r="60" spans="1:13" x14ac:dyDescent="0.35">
      <c r="A60" t="s">
        <v>1057</v>
      </c>
      <c r="B60" t="s">
        <v>1057</v>
      </c>
      <c r="E60" t="s">
        <v>197</v>
      </c>
      <c r="F60" s="1" t="s">
        <v>387</v>
      </c>
      <c r="G60" s="1" t="s">
        <v>347</v>
      </c>
      <c r="I60" s="5">
        <v>2</v>
      </c>
      <c r="J60" s="5">
        <v>0</v>
      </c>
      <c r="K60" s="5">
        <v>5</v>
      </c>
      <c r="L60" s="5">
        <v>0</v>
      </c>
      <c r="M60" s="3">
        <f t="shared" si="0"/>
        <v>7</v>
      </c>
    </row>
    <row r="61" spans="1:13" x14ac:dyDescent="0.35">
      <c r="A61" t="s">
        <v>1057</v>
      </c>
      <c r="B61" t="s">
        <v>1057</v>
      </c>
      <c r="E61" t="s">
        <v>197</v>
      </c>
      <c r="F61" s="1" t="s">
        <v>388</v>
      </c>
      <c r="G61" s="1" t="s">
        <v>348</v>
      </c>
      <c r="I61" s="5">
        <v>2</v>
      </c>
      <c r="J61" s="5">
        <v>0</v>
      </c>
      <c r="K61" s="5">
        <v>5</v>
      </c>
      <c r="L61" s="5">
        <v>0</v>
      </c>
      <c r="M61" s="3">
        <f t="shared" si="0"/>
        <v>7</v>
      </c>
    </row>
    <row r="62" spans="1:13" x14ac:dyDescent="0.35">
      <c r="A62" t="s">
        <v>1057</v>
      </c>
      <c r="B62" t="s">
        <v>1057</v>
      </c>
      <c r="E62" t="s">
        <v>197</v>
      </c>
      <c r="F62" s="1" t="s">
        <v>389</v>
      </c>
      <c r="G62" s="1" t="s">
        <v>349</v>
      </c>
      <c r="I62" s="5">
        <v>2</v>
      </c>
      <c r="J62" s="5">
        <v>0</v>
      </c>
      <c r="K62" s="5">
        <v>5</v>
      </c>
      <c r="L62" s="5">
        <v>0</v>
      </c>
      <c r="M62" s="3">
        <f t="shared" si="0"/>
        <v>7</v>
      </c>
    </row>
    <row r="63" spans="1:13" x14ac:dyDescent="0.35">
      <c r="A63" t="s">
        <v>1057</v>
      </c>
      <c r="B63" t="s">
        <v>1057</v>
      </c>
      <c r="E63" t="s">
        <v>197</v>
      </c>
      <c r="F63" s="1" t="s">
        <v>390</v>
      </c>
      <c r="G63" s="1" t="s">
        <v>350</v>
      </c>
      <c r="I63" s="5">
        <v>2</v>
      </c>
      <c r="J63" s="5">
        <v>0</v>
      </c>
      <c r="K63" s="5">
        <v>5</v>
      </c>
      <c r="L63" s="5">
        <v>0</v>
      </c>
      <c r="M63" s="3">
        <f t="shared" si="0"/>
        <v>7</v>
      </c>
    </row>
    <row r="64" spans="1:13" x14ac:dyDescent="0.35">
      <c r="A64" t="s">
        <v>1057</v>
      </c>
      <c r="B64" t="s">
        <v>1057</v>
      </c>
      <c r="E64" t="s">
        <v>197</v>
      </c>
      <c r="F64" s="1" t="s">
        <v>365</v>
      </c>
      <c r="G64" s="1" t="s">
        <v>345</v>
      </c>
      <c r="I64" s="5">
        <v>25</v>
      </c>
      <c r="J64" s="5">
        <v>0</v>
      </c>
      <c r="K64" s="5">
        <v>60</v>
      </c>
      <c r="L64" s="5">
        <v>80</v>
      </c>
      <c r="M64" s="3">
        <f t="shared" si="0"/>
        <v>165</v>
      </c>
    </row>
    <row r="65" spans="1:13" x14ac:dyDescent="0.35">
      <c r="A65" t="s">
        <v>1057</v>
      </c>
      <c r="B65" t="s">
        <v>1057</v>
      </c>
      <c r="E65" t="s">
        <v>197</v>
      </c>
      <c r="F65" s="1" t="s">
        <v>391</v>
      </c>
      <c r="G65" s="1" t="s">
        <v>345</v>
      </c>
      <c r="I65" s="5">
        <v>5</v>
      </c>
      <c r="J65" s="5">
        <v>0</v>
      </c>
      <c r="K65" s="5">
        <v>0</v>
      </c>
      <c r="L65" s="5">
        <v>10</v>
      </c>
      <c r="M65" s="3">
        <f t="shared" si="0"/>
        <v>15</v>
      </c>
    </row>
    <row r="66" spans="1:13" x14ac:dyDescent="0.35">
      <c r="A66" t="s">
        <v>1057</v>
      </c>
      <c r="B66" t="s">
        <v>1057</v>
      </c>
      <c r="E66" t="s">
        <v>197</v>
      </c>
      <c r="F66" s="1" t="s">
        <v>392</v>
      </c>
      <c r="G66" s="1" t="s">
        <v>346</v>
      </c>
      <c r="I66" s="5">
        <v>5</v>
      </c>
      <c r="J66" s="5">
        <v>0</v>
      </c>
      <c r="K66" s="5">
        <v>0</v>
      </c>
      <c r="L66" s="5">
        <v>10</v>
      </c>
      <c r="M66" s="3">
        <f t="shared" si="0"/>
        <v>15</v>
      </c>
    </row>
    <row r="67" spans="1:13" x14ac:dyDescent="0.35">
      <c r="A67" t="s">
        <v>1057</v>
      </c>
      <c r="B67" t="s">
        <v>1057</v>
      </c>
      <c r="E67" t="s">
        <v>197</v>
      </c>
      <c r="F67" s="1" t="s">
        <v>393</v>
      </c>
      <c r="G67" s="1" t="s">
        <v>347</v>
      </c>
      <c r="I67" s="5">
        <v>5</v>
      </c>
      <c r="J67" s="5">
        <v>0</v>
      </c>
      <c r="K67" s="5">
        <v>0</v>
      </c>
      <c r="L67" s="5">
        <v>10</v>
      </c>
      <c r="M67" s="3">
        <f t="shared" si="0"/>
        <v>15</v>
      </c>
    </row>
    <row r="68" spans="1:13" x14ac:dyDescent="0.35">
      <c r="A68" t="s">
        <v>1057</v>
      </c>
      <c r="B68" t="s">
        <v>1057</v>
      </c>
      <c r="E68" t="s">
        <v>197</v>
      </c>
      <c r="F68" s="1" t="s">
        <v>394</v>
      </c>
      <c r="G68" s="1" t="s">
        <v>348</v>
      </c>
      <c r="I68" s="5">
        <v>5</v>
      </c>
      <c r="J68" s="5">
        <v>0</v>
      </c>
      <c r="K68" s="5">
        <v>0</v>
      </c>
      <c r="L68" s="5">
        <v>10</v>
      </c>
      <c r="M68" s="3">
        <f t="shared" si="0"/>
        <v>15</v>
      </c>
    </row>
    <row r="69" spans="1:13" x14ac:dyDescent="0.35">
      <c r="A69" t="s">
        <v>1057</v>
      </c>
      <c r="B69" t="s">
        <v>1057</v>
      </c>
      <c r="E69" t="s">
        <v>197</v>
      </c>
      <c r="F69" s="1" t="s">
        <v>395</v>
      </c>
      <c r="G69" s="1" t="s">
        <v>349</v>
      </c>
      <c r="I69" s="5">
        <v>5</v>
      </c>
      <c r="J69" s="5">
        <v>0</v>
      </c>
      <c r="K69" s="5">
        <v>0</v>
      </c>
      <c r="L69" s="5">
        <v>10</v>
      </c>
      <c r="M69" s="3">
        <f t="shared" si="0"/>
        <v>15</v>
      </c>
    </row>
    <row r="70" spans="1:13" x14ac:dyDescent="0.35">
      <c r="A70" t="s">
        <v>1057</v>
      </c>
      <c r="B70" t="s">
        <v>1057</v>
      </c>
      <c r="E70" t="s">
        <v>197</v>
      </c>
      <c r="F70" s="1" t="s">
        <v>396</v>
      </c>
      <c r="G70" s="1" t="s">
        <v>350</v>
      </c>
      <c r="I70" s="5">
        <v>5</v>
      </c>
      <c r="J70" s="5">
        <v>0</v>
      </c>
      <c r="K70" s="5">
        <v>0</v>
      </c>
      <c r="L70" s="5">
        <v>10</v>
      </c>
      <c r="M70" s="3">
        <f t="shared" si="0"/>
        <v>15</v>
      </c>
    </row>
    <row r="71" spans="1:13" x14ac:dyDescent="0.35">
      <c r="A71" t="s">
        <v>1057</v>
      </c>
      <c r="B71" t="s">
        <v>1057</v>
      </c>
      <c r="E71" t="s">
        <v>197</v>
      </c>
      <c r="F71" s="1" t="s">
        <v>397</v>
      </c>
      <c r="G71" s="1" t="s">
        <v>346</v>
      </c>
      <c r="I71" s="5">
        <v>20</v>
      </c>
      <c r="J71" s="5">
        <v>0</v>
      </c>
      <c r="K71" s="5">
        <v>40</v>
      </c>
      <c r="L71" s="5">
        <v>10</v>
      </c>
      <c r="M71" s="3">
        <f t="shared" si="0"/>
        <v>70</v>
      </c>
    </row>
    <row r="72" spans="1:13" x14ac:dyDescent="0.35">
      <c r="A72" t="s">
        <v>1057</v>
      </c>
      <c r="B72" t="s">
        <v>1057</v>
      </c>
      <c r="E72" t="s">
        <v>197</v>
      </c>
      <c r="F72" s="1" t="s">
        <v>398</v>
      </c>
      <c r="G72" s="1" t="s">
        <v>348</v>
      </c>
      <c r="I72" s="5">
        <v>10</v>
      </c>
      <c r="J72" s="5">
        <v>0</v>
      </c>
      <c r="K72" s="5">
        <v>20</v>
      </c>
      <c r="L72" s="5">
        <v>5</v>
      </c>
      <c r="M72" s="3">
        <f t="shared" si="0"/>
        <v>35</v>
      </c>
    </row>
    <row r="73" spans="1:13" x14ac:dyDescent="0.35">
      <c r="A73" t="s">
        <v>1057</v>
      </c>
      <c r="B73" t="s">
        <v>1057</v>
      </c>
      <c r="E73" t="s">
        <v>197</v>
      </c>
      <c r="F73" s="1" t="s">
        <v>399</v>
      </c>
      <c r="G73" s="1" t="s">
        <v>350</v>
      </c>
      <c r="I73" s="5">
        <v>10</v>
      </c>
      <c r="J73" s="5">
        <v>0</v>
      </c>
      <c r="K73" s="5">
        <v>20</v>
      </c>
      <c r="L73" s="5">
        <v>5</v>
      </c>
      <c r="M73" s="3">
        <f t="shared" si="0"/>
        <v>35</v>
      </c>
    </row>
    <row r="74" spans="1:13" x14ac:dyDescent="0.35">
      <c r="A74" t="s">
        <v>1057</v>
      </c>
      <c r="B74" t="s">
        <v>1057</v>
      </c>
      <c r="E74" t="s">
        <v>203</v>
      </c>
      <c r="F74" s="1" t="s">
        <v>367</v>
      </c>
      <c r="G74" s="1" t="s">
        <v>347</v>
      </c>
      <c r="I74" s="5">
        <v>5</v>
      </c>
      <c r="J74" s="5">
        <v>0</v>
      </c>
      <c r="K74" s="5">
        <v>60</v>
      </c>
      <c r="L74" s="5">
        <v>0</v>
      </c>
      <c r="M74" s="3">
        <f t="shared" si="0"/>
        <v>65</v>
      </c>
    </row>
    <row r="75" spans="1:13" x14ac:dyDescent="0.35">
      <c r="A75" t="s">
        <v>1057</v>
      </c>
      <c r="B75" t="s">
        <v>1057</v>
      </c>
      <c r="E75" t="s">
        <v>203</v>
      </c>
      <c r="F75" s="1" t="s">
        <v>368</v>
      </c>
      <c r="G75" s="1" t="s">
        <v>348</v>
      </c>
      <c r="I75" s="5">
        <v>5</v>
      </c>
      <c r="J75" s="5">
        <v>0</v>
      </c>
      <c r="K75" s="5">
        <v>60</v>
      </c>
      <c r="L75" s="5">
        <v>0</v>
      </c>
      <c r="M75" s="3">
        <f t="shared" si="0"/>
        <v>65</v>
      </c>
    </row>
    <row r="76" spans="1:13" x14ac:dyDescent="0.35">
      <c r="A76" t="s">
        <v>1058</v>
      </c>
      <c r="B76" t="s">
        <v>1057</v>
      </c>
      <c r="E76" t="s">
        <v>203</v>
      </c>
      <c r="F76" s="1" t="s">
        <v>369</v>
      </c>
      <c r="G76" s="1" t="s">
        <v>349</v>
      </c>
      <c r="I76" s="5">
        <v>5</v>
      </c>
      <c r="J76" s="5">
        <v>0</v>
      </c>
      <c r="K76" s="5">
        <v>60</v>
      </c>
      <c r="L76" s="5">
        <v>0</v>
      </c>
      <c r="M76" s="3">
        <f t="shared" si="0"/>
        <v>65</v>
      </c>
    </row>
    <row r="77" spans="1:13" x14ac:dyDescent="0.35">
      <c r="A77" t="s">
        <v>1058</v>
      </c>
      <c r="B77" t="s">
        <v>1057</v>
      </c>
      <c r="E77" t="s">
        <v>203</v>
      </c>
      <c r="F77" s="1" t="s">
        <v>370</v>
      </c>
      <c r="G77" s="1" t="s">
        <v>350</v>
      </c>
      <c r="I77" s="5">
        <v>5</v>
      </c>
      <c r="J77" s="5">
        <v>0</v>
      </c>
      <c r="K77" s="5">
        <v>60</v>
      </c>
      <c r="L77" s="5">
        <v>0</v>
      </c>
      <c r="M77" s="3">
        <f t="shared" si="0"/>
        <v>65</v>
      </c>
    </row>
    <row r="78" spans="1:13" x14ac:dyDescent="0.35">
      <c r="A78" t="s">
        <v>1058</v>
      </c>
      <c r="B78" t="s">
        <v>1057</v>
      </c>
      <c r="E78" t="s">
        <v>203</v>
      </c>
      <c r="F78" s="1" t="s">
        <v>371</v>
      </c>
      <c r="G78" s="1" t="s">
        <v>350</v>
      </c>
      <c r="I78" s="5">
        <v>5</v>
      </c>
      <c r="J78" s="5">
        <v>0</v>
      </c>
      <c r="K78" s="5">
        <v>60</v>
      </c>
      <c r="L78" s="5">
        <v>0</v>
      </c>
      <c r="M78" s="3">
        <f t="shared" si="0"/>
        <v>65</v>
      </c>
    </row>
    <row r="79" spans="1:13" x14ac:dyDescent="0.35">
      <c r="A79" t="s">
        <v>1057</v>
      </c>
      <c r="B79" t="s">
        <v>1057</v>
      </c>
      <c r="E79" t="s">
        <v>203</v>
      </c>
      <c r="F79" s="1" t="s">
        <v>366</v>
      </c>
      <c r="G79" s="1" t="s">
        <v>350</v>
      </c>
      <c r="I79" s="5">
        <v>5</v>
      </c>
      <c r="J79" s="5">
        <v>0</v>
      </c>
      <c r="K79" s="5">
        <v>15</v>
      </c>
      <c r="L79" s="5">
        <v>0</v>
      </c>
      <c r="M79" s="3">
        <f t="shared" si="0"/>
        <v>20</v>
      </c>
    </row>
    <row r="80" spans="1:13" x14ac:dyDescent="0.35">
      <c r="A80" t="s">
        <v>1057</v>
      </c>
      <c r="B80" t="s">
        <v>1057</v>
      </c>
      <c r="E80" t="s">
        <v>203</v>
      </c>
      <c r="F80" s="1" t="s">
        <v>1018</v>
      </c>
      <c r="G80" s="1" t="s">
        <v>350</v>
      </c>
      <c r="I80" s="5">
        <v>5</v>
      </c>
      <c r="J80" s="5">
        <v>0</v>
      </c>
      <c r="K80" s="5">
        <v>0</v>
      </c>
      <c r="L80" s="5">
        <v>5</v>
      </c>
      <c r="M80" s="3">
        <f t="shared" si="0"/>
        <v>10</v>
      </c>
    </row>
    <row r="81" spans="1:13" x14ac:dyDescent="0.35">
      <c r="A81" t="s">
        <v>1058</v>
      </c>
      <c r="B81" t="s">
        <v>1057</v>
      </c>
      <c r="E81" t="s">
        <v>203</v>
      </c>
      <c r="F81" s="1" t="s">
        <v>372</v>
      </c>
      <c r="G81" s="1" t="s">
        <v>349</v>
      </c>
      <c r="I81" s="5">
        <v>5</v>
      </c>
      <c r="J81" s="5">
        <v>0</v>
      </c>
      <c r="K81" s="5">
        <v>0</v>
      </c>
      <c r="L81" s="5">
        <v>5</v>
      </c>
      <c r="M81" s="3">
        <f t="shared" si="0"/>
        <v>10</v>
      </c>
    </row>
    <row r="82" spans="1:13" x14ac:dyDescent="0.35">
      <c r="B82" t="s">
        <v>1057</v>
      </c>
      <c r="E82" t="s">
        <v>199</v>
      </c>
      <c r="F82" s="1"/>
      <c r="G82" s="1"/>
      <c r="I82" s="181" t="s">
        <v>541</v>
      </c>
      <c r="J82" s="181"/>
      <c r="K82" s="181"/>
      <c r="L82" s="181"/>
      <c r="M82" s="3">
        <v>0</v>
      </c>
    </row>
    <row r="83" spans="1:13" x14ac:dyDescent="0.35">
      <c r="A83" t="s">
        <v>1057</v>
      </c>
      <c r="B83" t="s">
        <v>1057</v>
      </c>
      <c r="C83" t="s">
        <v>516</v>
      </c>
      <c r="D83" t="s">
        <v>25</v>
      </c>
      <c r="E83" t="s">
        <v>192</v>
      </c>
      <c r="F83" s="1" t="s">
        <v>517</v>
      </c>
      <c r="G83" s="1" t="s">
        <v>345</v>
      </c>
      <c r="I83" s="11">
        <v>0</v>
      </c>
      <c r="J83" s="11">
        <v>0</v>
      </c>
      <c r="K83" s="11">
        <v>20</v>
      </c>
      <c r="L83" s="11">
        <v>10</v>
      </c>
      <c r="M83" s="3">
        <f t="shared" si="0"/>
        <v>30</v>
      </c>
    </row>
    <row r="84" spans="1:13" x14ac:dyDescent="0.35">
      <c r="A84" t="s">
        <v>1057</v>
      </c>
      <c r="B84" t="s">
        <v>1057</v>
      </c>
      <c r="C84" t="s">
        <v>516</v>
      </c>
      <c r="D84" t="s">
        <v>25</v>
      </c>
      <c r="E84" t="s">
        <v>192</v>
      </c>
      <c r="F84" s="1" t="s">
        <v>518</v>
      </c>
      <c r="G84" s="1" t="s">
        <v>345</v>
      </c>
      <c r="I84" s="11">
        <v>0</v>
      </c>
      <c r="J84" s="11">
        <v>0</v>
      </c>
      <c r="K84" s="11">
        <v>10</v>
      </c>
      <c r="L84" s="11">
        <v>5</v>
      </c>
      <c r="M84" s="3">
        <f t="shared" si="0"/>
        <v>15</v>
      </c>
    </row>
    <row r="85" spans="1:13" x14ac:dyDescent="0.35">
      <c r="A85" t="s">
        <v>1057</v>
      </c>
      <c r="B85" t="s">
        <v>1057</v>
      </c>
      <c r="C85" t="s">
        <v>516</v>
      </c>
      <c r="D85" t="s">
        <v>25</v>
      </c>
      <c r="E85" t="s">
        <v>192</v>
      </c>
      <c r="F85" s="1" t="s">
        <v>519</v>
      </c>
      <c r="G85" s="1" t="s">
        <v>346</v>
      </c>
      <c r="I85" s="11">
        <v>0</v>
      </c>
      <c r="J85" s="11">
        <v>0</v>
      </c>
      <c r="K85" s="11">
        <v>20</v>
      </c>
      <c r="L85" s="11">
        <v>10</v>
      </c>
      <c r="M85" s="3">
        <f t="shared" si="0"/>
        <v>30</v>
      </c>
    </row>
    <row r="86" spans="1:13" x14ac:dyDescent="0.35">
      <c r="A86" t="s">
        <v>1057</v>
      </c>
      <c r="B86" t="s">
        <v>1057</v>
      </c>
      <c r="C86" t="s">
        <v>516</v>
      </c>
      <c r="D86" t="s">
        <v>25</v>
      </c>
      <c r="E86" t="s">
        <v>191</v>
      </c>
      <c r="F86" s="1" t="s">
        <v>520</v>
      </c>
      <c r="G86" s="1" t="s">
        <v>346</v>
      </c>
      <c r="I86" s="11">
        <v>0</v>
      </c>
      <c r="J86" s="11">
        <v>0</v>
      </c>
      <c r="K86" s="11">
        <v>20</v>
      </c>
      <c r="L86" s="11">
        <v>10</v>
      </c>
      <c r="M86" s="3">
        <f t="shared" si="0"/>
        <v>30</v>
      </c>
    </row>
    <row r="87" spans="1:13" x14ac:dyDescent="0.35">
      <c r="A87" t="s">
        <v>1057</v>
      </c>
      <c r="B87" t="s">
        <v>1057</v>
      </c>
      <c r="C87" t="s">
        <v>516</v>
      </c>
      <c r="D87" t="s">
        <v>25</v>
      </c>
      <c r="E87" t="s">
        <v>191</v>
      </c>
      <c r="F87" s="1" t="s">
        <v>521</v>
      </c>
      <c r="G87" s="1" t="s">
        <v>347</v>
      </c>
      <c r="I87" s="11">
        <v>0</v>
      </c>
      <c r="J87" s="11">
        <v>0</v>
      </c>
      <c r="K87" s="11">
        <v>20</v>
      </c>
      <c r="L87" s="11">
        <v>10</v>
      </c>
      <c r="M87" s="3">
        <f t="shared" si="0"/>
        <v>30</v>
      </c>
    </row>
    <row r="88" spans="1:13" x14ac:dyDescent="0.35">
      <c r="A88" t="s">
        <v>1057</v>
      </c>
      <c r="B88" t="s">
        <v>1057</v>
      </c>
      <c r="C88" t="s">
        <v>516</v>
      </c>
      <c r="D88" t="s">
        <v>25</v>
      </c>
      <c r="E88" t="s">
        <v>191</v>
      </c>
      <c r="F88" s="1" t="s">
        <v>522</v>
      </c>
      <c r="G88" s="1" t="s">
        <v>348</v>
      </c>
      <c r="I88" s="11">
        <v>0</v>
      </c>
      <c r="J88" s="11">
        <v>0</v>
      </c>
      <c r="K88" s="11">
        <v>20</v>
      </c>
      <c r="L88" s="11">
        <v>10</v>
      </c>
      <c r="M88" s="3">
        <f t="shared" si="0"/>
        <v>30</v>
      </c>
    </row>
    <row r="89" spans="1:13" x14ac:dyDescent="0.35">
      <c r="A89" t="s">
        <v>1057</v>
      </c>
      <c r="B89" t="s">
        <v>1057</v>
      </c>
      <c r="C89" t="s">
        <v>516</v>
      </c>
      <c r="D89" t="s">
        <v>25</v>
      </c>
      <c r="E89" t="s">
        <v>191</v>
      </c>
      <c r="F89" s="1" t="s">
        <v>523</v>
      </c>
      <c r="G89" s="1" t="s">
        <v>349</v>
      </c>
      <c r="I89" s="11">
        <v>0</v>
      </c>
      <c r="J89" s="11">
        <v>0</v>
      </c>
      <c r="K89" s="11">
        <v>10</v>
      </c>
      <c r="L89" s="11">
        <v>5</v>
      </c>
      <c r="M89" s="3">
        <f t="shared" si="0"/>
        <v>15</v>
      </c>
    </row>
    <row r="90" spans="1:13" x14ac:dyDescent="0.35">
      <c r="A90" t="s">
        <v>1057</v>
      </c>
      <c r="B90" t="s">
        <v>1057</v>
      </c>
      <c r="E90" t="s">
        <v>193</v>
      </c>
      <c r="F90" s="1"/>
      <c r="G90" s="1"/>
      <c r="I90" s="181" t="s">
        <v>525</v>
      </c>
      <c r="J90" s="181"/>
      <c r="K90" s="181"/>
      <c r="L90" s="181"/>
      <c r="M90" s="3">
        <v>0</v>
      </c>
    </row>
    <row r="91" spans="1:13" x14ac:dyDescent="0.35">
      <c r="A91" t="s">
        <v>1058</v>
      </c>
      <c r="B91" t="s">
        <v>1057</v>
      </c>
      <c r="E91" t="s">
        <v>194</v>
      </c>
      <c r="F91" s="1" t="s">
        <v>524</v>
      </c>
      <c r="G91" s="1" t="s">
        <v>350</v>
      </c>
      <c r="I91" s="11">
        <v>0</v>
      </c>
      <c r="J91" s="11">
        <v>0</v>
      </c>
      <c r="K91" s="11">
        <v>5</v>
      </c>
      <c r="L91" s="11">
        <v>0</v>
      </c>
      <c r="M91" s="3">
        <f>SUM(I91:L91)</f>
        <v>5</v>
      </c>
    </row>
    <row r="92" spans="1:13" x14ac:dyDescent="0.35">
      <c r="A92" t="s">
        <v>1057</v>
      </c>
      <c r="B92" t="s">
        <v>1057</v>
      </c>
      <c r="E92" t="s">
        <v>195</v>
      </c>
      <c r="F92" s="1"/>
      <c r="G92" s="1"/>
      <c r="I92" s="182" t="s">
        <v>526</v>
      </c>
      <c r="J92" s="183"/>
      <c r="K92" s="183"/>
      <c r="L92" s="183"/>
      <c r="M92" s="3">
        <v>0</v>
      </c>
    </row>
    <row r="93" spans="1:13" x14ac:dyDescent="0.35">
      <c r="A93" t="s">
        <v>1057</v>
      </c>
      <c r="B93" t="s">
        <v>1057</v>
      </c>
      <c r="E93" t="s">
        <v>196</v>
      </c>
      <c r="F93" s="1"/>
      <c r="G93" s="1"/>
      <c r="I93" s="182" t="s">
        <v>528</v>
      </c>
      <c r="J93" s="182"/>
      <c r="K93" s="182"/>
      <c r="L93" s="182"/>
      <c r="M93" s="3">
        <v>0</v>
      </c>
    </row>
    <row r="94" spans="1:13" x14ac:dyDescent="0.35">
      <c r="A94" t="s">
        <v>1057</v>
      </c>
      <c r="B94" t="s">
        <v>1057</v>
      </c>
      <c r="E94" t="s">
        <v>198</v>
      </c>
      <c r="F94" s="1" t="s">
        <v>529</v>
      </c>
      <c r="G94" s="1" t="s">
        <v>350</v>
      </c>
      <c r="I94" s="12">
        <v>0</v>
      </c>
      <c r="J94" s="12">
        <v>0</v>
      </c>
      <c r="K94" s="12">
        <v>10</v>
      </c>
      <c r="L94" s="12">
        <v>0</v>
      </c>
      <c r="M94" s="3">
        <f>SUM(I94:L94)</f>
        <v>10</v>
      </c>
    </row>
    <row r="95" spans="1:13" x14ac:dyDescent="0.35">
      <c r="A95" t="s">
        <v>1058</v>
      </c>
      <c r="B95" t="s">
        <v>1057</v>
      </c>
      <c r="C95" t="s">
        <v>418</v>
      </c>
      <c r="E95" t="s">
        <v>206</v>
      </c>
      <c r="F95" s="1" t="s">
        <v>419</v>
      </c>
      <c r="G95" s="1" t="s">
        <v>346</v>
      </c>
      <c r="I95" s="7">
        <v>5</v>
      </c>
      <c r="J95" s="7">
        <v>0</v>
      </c>
      <c r="K95" s="7">
        <v>15</v>
      </c>
      <c r="L95" s="7">
        <v>3</v>
      </c>
      <c r="M95" s="3">
        <f t="shared" si="0"/>
        <v>23</v>
      </c>
    </row>
    <row r="96" spans="1:13" x14ac:dyDescent="0.35">
      <c r="A96" t="s">
        <v>1058</v>
      </c>
      <c r="B96" t="s">
        <v>1057</v>
      </c>
      <c r="C96" t="s">
        <v>418</v>
      </c>
      <c r="E96" t="s">
        <v>206</v>
      </c>
      <c r="F96" s="1" t="s">
        <v>420</v>
      </c>
      <c r="G96" s="1" t="s">
        <v>346</v>
      </c>
      <c r="I96" s="7">
        <v>10</v>
      </c>
      <c r="J96" s="7">
        <v>0</v>
      </c>
      <c r="K96" s="7">
        <v>40</v>
      </c>
      <c r="L96" s="7">
        <v>10</v>
      </c>
      <c r="M96" s="3">
        <f t="shared" si="0"/>
        <v>60</v>
      </c>
    </row>
    <row r="97" spans="1:15" x14ac:dyDescent="0.35">
      <c r="A97" t="s">
        <v>1058</v>
      </c>
      <c r="B97" t="s">
        <v>1057</v>
      </c>
      <c r="C97" t="s">
        <v>418</v>
      </c>
      <c r="E97" t="s">
        <v>206</v>
      </c>
      <c r="F97" s="1" t="s">
        <v>421</v>
      </c>
      <c r="G97" s="1" t="s">
        <v>347</v>
      </c>
      <c r="I97" s="7">
        <v>15</v>
      </c>
      <c r="J97" s="7">
        <v>0</v>
      </c>
      <c r="K97" s="7">
        <v>25</v>
      </c>
      <c r="L97" s="7">
        <v>7</v>
      </c>
      <c r="M97" s="3">
        <f t="shared" si="0"/>
        <v>47</v>
      </c>
    </row>
    <row r="98" spans="1:15" x14ac:dyDescent="0.35">
      <c r="A98" t="s">
        <v>1058</v>
      </c>
      <c r="B98" t="s">
        <v>1057</v>
      </c>
      <c r="C98" t="s">
        <v>418</v>
      </c>
      <c r="F98" s="1" t="s">
        <v>422</v>
      </c>
      <c r="G98" s="1"/>
      <c r="I98" s="181" t="s">
        <v>423</v>
      </c>
      <c r="J98" s="181"/>
      <c r="K98" s="181"/>
      <c r="L98" s="181"/>
      <c r="M98" s="3">
        <v>0</v>
      </c>
    </row>
    <row r="99" spans="1:15" x14ac:dyDescent="0.35">
      <c r="A99" t="s">
        <v>1057</v>
      </c>
      <c r="B99" t="s">
        <v>1057</v>
      </c>
      <c r="C99" t="s">
        <v>532</v>
      </c>
      <c r="E99" t="s">
        <v>206</v>
      </c>
      <c r="F99" s="1" t="s">
        <v>533</v>
      </c>
      <c r="G99" s="1" t="s">
        <v>346</v>
      </c>
      <c r="I99" s="11">
        <v>0</v>
      </c>
      <c r="J99" s="11">
        <v>0</v>
      </c>
      <c r="K99" s="11">
        <v>10</v>
      </c>
      <c r="L99" s="11">
        <v>5</v>
      </c>
      <c r="M99" s="3">
        <f>SUM(I99:L99)</f>
        <v>15</v>
      </c>
    </row>
    <row r="100" spans="1:15" x14ac:dyDescent="0.35">
      <c r="A100" t="s">
        <v>1057</v>
      </c>
      <c r="B100" t="s">
        <v>1057</v>
      </c>
      <c r="C100" t="s">
        <v>532</v>
      </c>
      <c r="E100" t="s">
        <v>206</v>
      </c>
      <c r="F100" s="1" t="s">
        <v>534</v>
      </c>
      <c r="G100" s="1" t="s">
        <v>346</v>
      </c>
      <c r="I100" s="11">
        <v>0</v>
      </c>
      <c r="J100" s="11">
        <v>0</v>
      </c>
      <c r="K100" s="11">
        <v>20</v>
      </c>
      <c r="L100" s="11">
        <v>10</v>
      </c>
      <c r="M100" s="3">
        <f>SUM(I100:L100)</f>
        <v>30</v>
      </c>
    </row>
    <row r="101" spans="1:15" x14ac:dyDescent="0.35">
      <c r="A101" t="s">
        <v>1057</v>
      </c>
      <c r="B101" t="s">
        <v>1057</v>
      </c>
      <c r="C101" t="s">
        <v>532</v>
      </c>
      <c r="E101" t="s">
        <v>206</v>
      </c>
      <c r="F101" s="1" t="s">
        <v>535</v>
      </c>
      <c r="G101" s="1" t="s">
        <v>347</v>
      </c>
      <c r="I101" s="11">
        <v>5</v>
      </c>
      <c r="J101" s="11">
        <v>5</v>
      </c>
      <c r="K101" s="11">
        <v>20</v>
      </c>
      <c r="L101" s="11">
        <v>10</v>
      </c>
      <c r="M101" s="3">
        <f>SUM(I101:L101)</f>
        <v>40</v>
      </c>
    </row>
    <row r="102" spans="1:15" x14ac:dyDescent="0.35">
      <c r="A102" t="s">
        <v>1057</v>
      </c>
      <c r="B102" t="s">
        <v>1057</v>
      </c>
      <c r="C102" t="s">
        <v>532</v>
      </c>
      <c r="F102" s="1" t="s">
        <v>536</v>
      </c>
      <c r="G102" s="1"/>
      <c r="I102" s="184" t="s">
        <v>537</v>
      </c>
      <c r="J102" s="184"/>
      <c r="K102" s="184"/>
      <c r="L102" s="184"/>
      <c r="M102" s="3">
        <v>0</v>
      </c>
    </row>
    <row r="103" spans="1:15" x14ac:dyDescent="0.35">
      <c r="A103" t="s">
        <v>1057</v>
      </c>
      <c r="B103" t="s">
        <v>1057</v>
      </c>
      <c r="C103" t="s">
        <v>414</v>
      </c>
      <c r="E103" t="s">
        <v>206</v>
      </c>
      <c r="F103" s="1" t="s">
        <v>538</v>
      </c>
      <c r="G103" s="1" t="s">
        <v>346</v>
      </c>
      <c r="I103" s="11">
        <v>0</v>
      </c>
      <c r="J103" s="11">
        <v>0</v>
      </c>
      <c r="K103" s="11">
        <v>10</v>
      </c>
      <c r="L103" s="11">
        <v>5</v>
      </c>
      <c r="M103" s="3">
        <f>SUM(I103:L103)</f>
        <v>15</v>
      </c>
    </row>
    <row r="104" spans="1:15" x14ac:dyDescent="0.35">
      <c r="A104" t="s">
        <v>1057</v>
      </c>
      <c r="B104" t="s">
        <v>1057</v>
      </c>
      <c r="C104" t="s">
        <v>414</v>
      </c>
      <c r="E104" t="s">
        <v>206</v>
      </c>
      <c r="F104" s="1" t="s">
        <v>539</v>
      </c>
      <c r="G104" s="1" t="s">
        <v>346</v>
      </c>
      <c r="I104" s="11">
        <v>0</v>
      </c>
      <c r="J104" s="11">
        <v>0</v>
      </c>
      <c r="K104" s="11">
        <v>10</v>
      </c>
      <c r="L104" s="11">
        <v>5</v>
      </c>
      <c r="M104" s="3">
        <f>SUM(I104:L104)</f>
        <v>15</v>
      </c>
    </row>
    <row r="105" spans="1:15" x14ac:dyDescent="0.35">
      <c r="A105" t="s">
        <v>1057</v>
      </c>
      <c r="B105" t="s">
        <v>1057</v>
      </c>
      <c r="C105" t="s">
        <v>414</v>
      </c>
      <c r="F105" s="1" t="s">
        <v>540</v>
      </c>
      <c r="G105" s="1"/>
      <c r="I105" s="184" t="s">
        <v>537</v>
      </c>
      <c r="J105" s="184"/>
      <c r="K105" s="184"/>
      <c r="L105" s="184"/>
      <c r="M105" s="3">
        <v>0</v>
      </c>
    </row>
    <row r="106" spans="1:15" x14ac:dyDescent="0.35">
      <c r="A106" t="s">
        <v>1058</v>
      </c>
      <c r="B106" t="s">
        <v>1057</v>
      </c>
      <c r="C106" t="s">
        <v>321</v>
      </c>
      <c r="F106" s="1" t="s">
        <v>322</v>
      </c>
      <c r="G106" s="1" t="s">
        <v>345</v>
      </c>
      <c r="M106" s="3">
        <f t="shared" si="0"/>
        <v>0</v>
      </c>
      <c r="N106" s="66">
        <v>300</v>
      </c>
      <c r="O106" t="s">
        <v>1165</v>
      </c>
    </row>
    <row r="107" spans="1:15" x14ac:dyDescent="0.35">
      <c r="A107" t="s">
        <v>1058</v>
      </c>
      <c r="B107" t="s">
        <v>1057</v>
      </c>
      <c r="C107" t="s">
        <v>323</v>
      </c>
      <c r="F107" s="1" t="s">
        <v>324</v>
      </c>
      <c r="G107" s="1" t="s">
        <v>345</v>
      </c>
      <c r="M107" s="3">
        <f t="shared" si="0"/>
        <v>0</v>
      </c>
      <c r="N107" s="112">
        <v>30000</v>
      </c>
      <c r="O107" t="s">
        <v>1165</v>
      </c>
    </row>
    <row r="108" spans="1:15" x14ac:dyDescent="0.35">
      <c r="A108" t="s">
        <v>1057</v>
      </c>
      <c r="B108" t="s">
        <v>1057</v>
      </c>
      <c r="F108" s="1" t="s">
        <v>530</v>
      </c>
      <c r="G108" s="1" t="s">
        <v>345</v>
      </c>
      <c r="M108" s="3">
        <f t="shared" si="0"/>
        <v>0</v>
      </c>
      <c r="N108" s="66">
        <v>0</v>
      </c>
      <c r="O108" t="s">
        <v>1165</v>
      </c>
    </row>
    <row r="109" spans="1:15" x14ac:dyDescent="0.35">
      <c r="A109" t="s">
        <v>1057</v>
      </c>
      <c r="B109" t="s">
        <v>1057</v>
      </c>
      <c r="F109" s="1" t="s">
        <v>531</v>
      </c>
      <c r="G109" s="1" t="s">
        <v>345</v>
      </c>
      <c r="M109" s="3">
        <v>0</v>
      </c>
      <c r="N109" s="66">
        <v>0</v>
      </c>
      <c r="O109" t="s">
        <v>1165</v>
      </c>
    </row>
    <row r="110" spans="1:15" x14ac:dyDescent="0.35">
      <c r="A110" t="s">
        <v>1058</v>
      </c>
      <c r="B110" t="s">
        <v>1057</v>
      </c>
      <c r="F110" s="1" t="s">
        <v>1014</v>
      </c>
      <c r="G110" s="1" t="s">
        <v>345</v>
      </c>
      <c r="M110" s="3">
        <v>0</v>
      </c>
      <c r="N110" s="66">
        <v>2000</v>
      </c>
      <c r="O110" t="s">
        <v>1165</v>
      </c>
    </row>
    <row r="111" spans="1:15" x14ac:dyDescent="0.35">
      <c r="A111" t="s">
        <v>1058</v>
      </c>
      <c r="B111" t="s">
        <v>1057</v>
      </c>
      <c r="C111" t="s">
        <v>325</v>
      </c>
      <c r="F111" s="1" t="s">
        <v>400</v>
      </c>
      <c r="G111" s="1" t="s">
        <v>346</v>
      </c>
      <c r="M111" s="3">
        <v>0</v>
      </c>
      <c r="N111" s="66">
        <v>13000</v>
      </c>
      <c r="O111" t="s">
        <v>1165</v>
      </c>
    </row>
    <row r="115" spans="7:7" x14ac:dyDescent="0.35">
      <c r="G115" s="1"/>
    </row>
    <row r="116" spans="7:7" x14ac:dyDescent="0.35">
      <c r="G116" s="1"/>
    </row>
    <row r="117" spans="7:7" x14ac:dyDescent="0.35">
      <c r="G117" s="1"/>
    </row>
    <row r="118" spans="7:7" x14ac:dyDescent="0.35">
      <c r="G118" s="1"/>
    </row>
    <row r="119" spans="7:7" x14ac:dyDescent="0.35">
      <c r="G119" s="1"/>
    </row>
    <row r="120" spans="7:7" x14ac:dyDescent="0.35">
      <c r="G120" s="1"/>
    </row>
    <row r="121" spans="7:7" x14ac:dyDescent="0.35">
      <c r="G121" s="1"/>
    </row>
    <row r="122" spans="7:7" x14ac:dyDescent="0.35">
      <c r="G122" s="1"/>
    </row>
    <row r="123" spans="7:7" x14ac:dyDescent="0.35">
      <c r="G123" s="1"/>
    </row>
    <row r="124" spans="7:7" x14ac:dyDescent="0.35">
      <c r="G124" s="1"/>
    </row>
    <row r="125" spans="7:7" x14ac:dyDescent="0.35">
      <c r="G125" s="1"/>
    </row>
    <row r="126" spans="7:7" x14ac:dyDescent="0.35">
      <c r="G126" s="1"/>
    </row>
    <row r="127" spans="7:7" x14ac:dyDescent="0.35">
      <c r="G127" s="1"/>
    </row>
    <row r="128" spans="7:7" x14ac:dyDescent="0.35">
      <c r="G128" s="1"/>
    </row>
    <row r="129" spans="7:7" x14ac:dyDescent="0.35">
      <c r="G129" s="1"/>
    </row>
    <row r="130" spans="7:7" x14ac:dyDescent="0.35">
      <c r="G130" s="1"/>
    </row>
    <row r="131" spans="7:7" x14ac:dyDescent="0.35">
      <c r="G131" s="1"/>
    </row>
    <row r="132" spans="7:7" x14ac:dyDescent="0.35">
      <c r="G132" s="1"/>
    </row>
    <row r="133" spans="7:7" x14ac:dyDescent="0.35">
      <c r="G133" s="1"/>
    </row>
    <row r="134" spans="7:7" x14ac:dyDescent="0.35">
      <c r="G134" s="1"/>
    </row>
    <row r="135" spans="7:7" x14ac:dyDescent="0.35">
      <c r="G135" s="1"/>
    </row>
    <row r="136" spans="7:7" x14ac:dyDescent="0.35">
      <c r="G136" s="1"/>
    </row>
    <row r="137" spans="7:7" x14ac:dyDescent="0.35">
      <c r="G137" s="1"/>
    </row>
    <row r="138" spans="7:7" x14ac:dyDescent="0.35">
      <c r="G138" s="1"/>
    </row>
    <row r="139" spans="7:7" x14ac:dyDescent="0.35">
      <c r="G139" s="1"/>
    </row>
    <row r="140" spans="7:7" x14ac:dyDescent="0.35">
      <c r="G140" s="1"/>
    </row>
    <row r="141" spans="7:7" x14ac:dyDescent="0.35">
      <c r="G141" s="1"/>
    </row>
    <row r="142" spans="7:7" x14ac:dyDescent="0.35">
      <c r="G142" s="1"/>
    </row>
    <row r="143" spans="7:7" x14ac:dyDescent="0.35">
      <c r="G143" s="1"/>
    </row>
    <row r="144" spans="7:7" x14ac:dyDescent="0.35">
      <c r="G144" s="1"/>
    </row>
    <row r="145" spans="7:7" x14ac:dyDescent="0.35">
      <c r="G145" s="1"/>
    </row>
    <row r="146" spans="7:7" x14ac:dyDescent="0.35">
      <c r="G146" s="1"/>
    </row>
    <row r="147" spans="7:7" x14ac:dyDescent="0.35">
      <c r="G147" s="1"/>
    </row>
    <row r="148" spans="7:7" x14ac:dyDescent="0.35">
      <c r="G148" s="1"/>
    </row>
    <row r="149" spans="7:7" x14ac:dyDescent="0.35">
      <c r="G149" s="1"/>
    </row>
    <row r="150" spans="7:7" x14ac:dyDescent="0.35">
      <c r="G150" s="1"/>
    </row>
    <row r="151" spans="7:7" x14ac:dyDescent="0.35">
      <c r="G151" s="1"/>
    </row>
    <row r="152" spans="7:7" x14ac:dyDescent="0.35">
      <c r="G152" s="1"/>
    </row>
    <row r="153" spans="7:7" x14ac:dyDescent="0.35">
      <c r="G153" s="1"/>
    </row>
    <row r="154" spans="7:7" x14ac:dyDescent="0.35">
      <c r="G154" s="1"/>
    </row>
    <row r="155" spans="7:7" x14ac:dyDescent="0.35">
      <c r="G155" s="1"/>
    </row>
    <row r="156" spans="7:7" x14ac:dyDescent="0.35">
      <c r="G156" s="1"/>
    </row>
    <row r="157" spans="7:7" x14ac:dyDescent="0.35">
      <c r="G157" s="1"/>
    </row>
    <row r="158" spans="7:7" x14ac:dyDescent="0.35">
      <c r="G158" s="1"/>
    </row>
    <row r="159" spans="7:7" x14ac:dyDescent="0.35">
      <c r="G159" s="1"/>
    </row>
    <row r="160" spans="7:7" x14ac:dyDescent="0.35">
      <c r="G160" s="1"/>
    </row>
    <row r="161" spans="7:7" x14ac:dyDescent="0.35">
      <c r="G161" s="1"/>
    </row>
    <row r="162" spans="7:7" x14ac:dyDescent="0.35">
      <c r="G162" s="1"/>
    </row>
    <row r="163" spans="7:7" x14ac:dyDescent="0.35">
      <c r="G163" s="1"/>
    </row>
    <row r="164" spans="7:7" x14ac:dyDescent="0.35">
      <c r="G164" s="1"/>
    </row>
    <row r="165" spans="7:7" x14ac:dyDescent="0.35">
      <c r="G165" s="1"/>
    </row>
    <row r="166" spans="7:7" x14ac:dyDescent="0.35">
      <c r="G166" s="1"/>
    </row>
    <row r="167" spans="7:7" x14ac:dyDescent="0.35">
      <c r="G167" s="1"/>
    </row>
    <row r="168" spans="7:7" x14ac:dyDescent="0.35">
      <c r="G168" s="1"/>
    </row>
    <row r="169" spans="7:7" x14ac:dyDescent="0.35">
      <c r="G169" s="1"/>
    </row>
    <row r="170" spans="7:7" x14ac:dyDescent="0.35">
      <c r="G170" s="1"/>
    </row>
    <row r="171" spans="7:7" x14ac:dyDescent="0.35">
      <c r="G171" s="1"/>
    </row>
    <row r="172" spans="7:7" x14ac:dyDescent="0.35">
      <c r="G172" s="1"/>
    </row>
    <row r="173" spans="7:7" x14ac:dyDescent="0.35">
      <c r="G173" s="1"/>
    </row>
    <row r="174" spans="7:7" x14ac:dyDescent="0.35">
      <c r="G174" s="1"/>
    </row>
    <row r="175" spans="7:7" x14ac:dyDescent="0.35">
      <c r="G175" s="1"/>
    </row>
    <row r="176" spans="7:7" x14ac:dyDescent="0.35">
      <c r="G176" s="1"/>
    </row>
    <row r="177" spans="7:7" x14ac:dyDescent="0.35">
      <c r="G177" s="1"/>
    </row>
    <row r="178" spans="7:7" x14ac:dyDescent="0.35">
      <c r="G178" s="1"/>
    </row>
    <row r="179" spans="7:7" x14ac:dyDescent="0.35">
      <c r="G179" s="1"/>
    </row>
    <row r="180" spans="7:7" x14ac:dyDescent="0.35">
      <c r="G180" s="1"/>
    </row>
    <row r="181" spans="7:7" x14ac:dyDescent="0.35">
      <c r="G181" s="1"/>
    </row>
    <row r="182" spans="7:7" x14ac:dyDescent="0.35">
      <c r="G182" s="1"/>
    </row>
    <row r="183" spans="7:7" x14ac:dyDescent="0.35">
      <c r="G183" s="1"/>
    </row>
    <row r="184" spans="7:7" x14ac:dyDescent="0.35">
      <c r="G184" s="1"/>
    </row>
    <row r="185" spans="7:7" x14ac:dyDescent="0.35">
      <c r="G185" s="1"/>
    </row>
    <row r="186" spans="7:7" x14ac:dyDescent="0.35">
      <c r="G186" s="1"/>
    </row>
    <row r="187" spans="7:7" x14ac:dyDescent="0.35">
      <c r="G187" s="1"/>
    </row>
    <row r="188" spans="7:7" x14ac:dyDescent="0.35">
      <c r="G188" s="1"/>
    </row>
    <row r="189" spans="7:7" x14ac:dyDescent="0.35">
      <c r="G189" s="1"/>
    </row>
    <row r="190" spans="7:7" x14ac:dyDescent="0.35">
      <c r="G190" s="1"/>
    </row>
    <row r="191" spans="7:7" x14ac:dyDescent="0.35">
      <c r="G191" s="1"/>
    </row>
    <row r="192" spans="7:7" x14ac:dyDescent="0.35">
      <c r="G192" s="1"/>
    </row>
    <row r="193" spans="7:7" x14ac:dyDescent="0.35">
      <c r="G193" s="1"/>
    </row>
    <row r="194" spans="7:7" x14ac:dyDescent="0.35">
      <c r="G194" s="1"/>
    </row>
    <row r="195" spans="7:7" x14ac:dyDescent="0.35">
      <c r="G195" s="1"/>
    </row>
    <row r="196" spans="7:7" x14ac:dyDescent="0.35">
      <c r="G196" s="1"/>
    </row>
    <row r="197" spans="7:7" x14ac:dyDescent="0.35">
      <c r="G197" s="1"/>
    </row>
    <row r="198" spans="7:7" x14ac:dyDescent="0.35">
      <c r="G198" s="1"/>
    </row>
    <row r="199" spans="7:7" x14ac:dyDescent="0.35">
      <c r="G199" s="1"/>
    </row>
    <row r="200" spans="7:7" x14ac:dyDescent="0.35">
      <c r="G200" s="1"/>
    </row>
    <row r="201" spans="7:7" x14ac:dyDescent="0.35">
      <c r="G201" s="1"/>
    </row>
    <row r="202" spans="7:7" x14ac:dyDescent="0.35">
      <c r="G202" s="1"/>
    </row>
    <row r="203" spans="7:7" x14ac:dyDescent="0.35">
      <c r="G203" s="1"/>
    </row>
    <row r="204" spans="7:7" x14ac:dyDescent="0.35">
      <c r="G204" s="1"/>
    </row>
    <row r="205" spans="7:7" x14ac:dyDescent="0.35">
      <c r="G205" s="1"/>
    </row>
    <row r="206" spans="7:7" x14ac:dyDescent="0.35">
      <c r="G206" s="1"/>
    </row>
    <row r="207" spans="7:7" x14ac:dyDescent="0.35">
      <c r="G207" s="1"/>
    </row>
    <row r="208" spans="7:7" x14ac:dyDescent="0.35">
      <c r="G208" s="1"/>
    </row>
    <row r="209" spans="7:7" x14ac:dyDescent="0.35">
      <c r="G209" s="1"/>
    </row>
    <row r="210" spans="7:7" x14ac:dyDescent="0.35">
      <c r="G210" s="1"/>
    </row>
    <row r="211" spans="7:7" x14ac:dyDescent="0.35">
      <c r="G211" s="1"/>
    </row>
    <row r="212" spans="7:7" x14ac:dyDescent="0.35">
      <c r="G212" s="1"/>
    </row>
    <row r="213" spans="7:7" x14ac:dyDescent="0.35">
      <c r="G213" s="1"/>
    </row>
    <row r="214" spans="7:7" x14ac:dyDescent="0.35">
      <c r="G214" s="1"/>
    </row>
    <row r="215" spans="7:7" x14ac:dyDescent="0.35">
      <c r="G215" s="1"/>
    </row>
    <row r="216" spans="7:7" x14ac:dyDescent="0.35">
      <c r="G216" s="1"/>
    </row>
    <row r="217" spans="7:7" x14ac:dyDescent="0.35">
      <c r="G217" s="1"/>
    </row>
    <row r="218" spans="7:7" x14ac:dyDescent="0.35">
      <c r="G218" s="1"/>
    </row>
    <row r="219" spans="7:7" x14ac:dyDescent="0.35">
      <c r="G219" s="1"/>
    </row>
    <row r="220" spans="7:7" x14ac:dyDescent="0.35">
      <c r="G220" s="1"/>
    </row>
    <row r="221" spans="7:7" x14ac:dyDescent="0.35">
      <c r="G221" s="1"/>
    </row>
    <row r="222" spans="7:7" x14ac:dyDescent="0.35">
      <c r="G222" s="1"/>
    </row>
    <row r="223" spans="7:7" x14ac:dyDescent="0.35">
      <c r="G223" s="1"/>
    </row>
    <row r="224" spans="7:7" x14ac:dyDescent="0.35">
      <c r="G224" s="1"/>
    </row>
    <row r="225" spans="7:7" x14ac:dyDescent="0.35">
      <c r="G225" s="1"/>
    </row>
    <row r="226" spans="7:7" x14ac:dyDescent="0.35">
      <c r="G226" s="1"/>
    </row>
    <row r="227" spans="7:7" x14ac:dyDescent="0.35">
      <c r="G227" s="1"/>
    </row>
    <row r="228" spans="7:7" x14ac:dyDescent="0.35">
      <c r="G228" s="1"/>
    </row>
    <row r="229" spans="7:7" x14ac:dyDescent="0.35">
      <c r="G229" s="1"/>
    </row>
    <row r="230" spans="7:7" x14ac:dyDescent="0.35">
      <c r="G230" s="1"/>
    </row>
    <row r="231" spans="7:7" x14ac:dyDescent="0.35">
      <c r="G231" s="1"/>
    </row>
    <row r="232" spans="7:7" x14ac:dyDescent="0.35">
      <c r="G232" s="1"/>
    </row>
    <row r="233" spans="7:7" x14ac:dyDescent="0.35">
      <c r="G233" s="1"/>
    </row>
    <row r="234" spans="7:7" x14ac:dyDescent="0.35">
      <c r="G234" s="1"/>
    </row>
    <row r="235" spans="7:7" x14ac:dyDescent="0.35">
      <c r="G235" s="1"/>
    </row>
    <row r="236" spans="7:7" x14ac:dyDescent="0.35">
      <c r="G236" s="1"/>
    </row>
    <row r="237" spans="7:7" x14ac:dyDescent="0.35">
      <c r="G237" s="1"/>
    </row>
    <row r="238" spans="7:7" x14ac:dyDescent="0.35">
      <c r="G238" s="1"/>
    </row>
    <row r="239" spans="7:7" x14ac:dyDescent="0.35">
      <c r="G239" s="1"/>
    </row>
    <row r="240" spans="7:7" x14ac:dyDescent="0.35">
      <c r="G240" s="1"/>
    </row>
    <row r="241" spans="7:7" x14ac:dyDescent="0.35">
      <c r="G241" s="1"/>
    </row>
    <row r="242" spans="7:7" x14ac:dyDescent="0.35">
      <c r="G242" s="1"/>
    </row>
    <row r="243" spans="7:7" x14ac:dyDescent="0.35">
      <c r="G243" s="1"/>
    </row>
    <row r="244" spans="7:7" x14ac:dyDescent="0.35">
      <c r="G244" s="1"/>
    </row>
    <row r="245" spans="7:7" x14ac:dyDescent="0.35">
      <c r="G245" s="1"/>
    </row>
    <row r="246" spans="7:7" x14ac:dyDescent="0.35">
      <c r="G246" s="1"/>
    </row>
    <row r="247" spans="7:7" x14ac:dyDescent="0.35">
      <c r="G247" s="1"/>
    </row>
    <row r="248" spans="7:7" x14ac:dyDescent="0.35">
      <c r="G248" s="1"/>
    </row>
    <row r="249" spans="7:7" x14ac:dyDescent="0.35">
      <c r="G249" s="1"/>
    </row>
    <row r="250" spans="7:7" x14ac:dyDescent="0.35">
      <c r="G250" s="1"/>
    </row>
    <row r="251" spans="7:7" x14ac:dyDescent="0.35">
      <c r="G251" s="1"/>
    </row>
    <row r="252" spans="7:7" x14ac:dyDescent="0.35">
      <c r="G252" s="1"/>
    </row>
    <row r="253" spans="7:7" x14ac:dyDescent="0.35">
      <c r="G253" s="1"/>
    </row>
    <row r="254" spans="7:7" x14ac:dyDescent="0.35">
      <c r="G254" s="1"/>
    </row>
    <row r="255" spans="7:7" x14ac:dyDescent="0.35">
      <c r="G255" s="1"/>
    </row>
    <row r="256" spans="7:7" x14ac:dyDescent="0.35">
      <c r="G256" s="1"/>
    </row>
    <row r="257" spans="7:7" x14ac:dyDescent="0.35">
      <c r="G257" s="1"/>
    </row>
    <row r="258" spans="7:7" x14ac:dyDescent="0.35">
      <c r="G258" s="1"/>
    </row>
    <row r="259" spans="7:7" x14ac:dyDescent="0.35">
      <c r="G259" s="1"/>
    </row>
    <row r="260" spans="7:7" x14ac:dyDescent="0.35">
      <c r="G260" s="1"/>
    </row>
    <row r="261" spans="7:7" x14ac:dyDescent="0.35">
      <c r="G261" s="1"/>
    </row>
    <row r="262" spans="7:7" x14ac:dyDescent="0.35">
      <c r="G262" s="1"/>
    </row>
    <row r="263" spans="7:7" x14ac:dyDescent="0.35">
      <c r="G263" s="1"/>
    </row>
    <row r="264" spans="7:7" x14ac:dyDescent="0.35">
      <c r="G264" s="1"/>
    </row>
    <row r="265" spans="7:7" x14ac:dyDescent="0.35">
      <c r="G265" s="1"/>
    </row>
    <row r="266" spans="7:7" x14ac:dyDescent="0.35">
      <c r="G266" s="1"/>
    </row>
    <row r="267" spans="7:7" x14ac:dyDescent="0.35">
      <c r="G267" s="1"/>
    </row>
    <row r="268" spans="7:7" x14ac:dyDescent="0.35">
      <c r="G268" s="1"/>
    </row>
    <row r="269" spans="7:7" x14ac:dyDescent="0.35">
      <c r="G269" s="1"/>
    </row>
    <row r="270" spans="7:7" x14ac:dyDescent="0.35">
      <c r="G270" s="1"/>
    </row>
    <row r="271" spans="7:7" x14ac:dyDescent="0.35">
      <c r="G271" s="1"/>
    </row>
    <row r="272" spans="7:7" x14ac:dyDescent="0.35">
      <c r="G272" s="1"/>
    </row>
    <row r="273" spans="7:7" x14ac:dyDescent="0.35">
      <c r="G273" s="1"/>
    </row>
    <row r="274" spans="7:7" x14ac:dyDescent="0.35">
      <c r="G274" s="1"/>
    </row>
    <row r="275" spans="7:7" x14ac:dyDescent="0.35">
      <c r="G275" s="1"/>
    </row>
    <row r="276" spans="7:7" x14ac:dyDescent="0.35">
      <c r="G276" s="1"/>
    </row>
    <row r="277" spans="7:7" x14ac:dyDescent="0.35">
      <c r="G277" s="1"/>
    </row>
    <row r="278" spans="7:7" x14ac:dyDescent="0.35">
      <c r="G278" s="1"/>
    </row>
    <row r="279" spans="7:7" x14ac:dyDescent="0.35">
      <c r="G279" s="1"/>
    </row>
    <row r="280" spans="7:7" x14ac:dyDescent="0.35">
      <c r="G280" s="1"/>
    </row>
    <row r="281" spans="7:7" x14ac:dyDescent="0.35">
      <c r="G281" s="1"/>
    </row>
    <row r="282" spans="7:7" x14ac:dyDescent="0.35">
      <c r="G282" s="1"/>
    </row>
    <row r="283" spans="7:7" x14ac:dyDescent="0.35">
      <c r="G283" s="1"/>
    </row>
    <row r="284" spans="7:7" x14ac:dyDescent="0.35">
      <c r="G284" s="1"/>
    </row>
    <row r="285" spans="7:7" x14ac:dyDescent="0.35">
      <c r="G285" s="1"/>
    </row>
    <row r="286" spans="7:7" x14ac:dyDescent="0.35">
      <c r="G286" s="1"/>
    </row>
    <row r="287" spans="7:7" x14ac:dyDescent="0.35">
      <c r="G287" s="1"/>
    </row>
    <row r="288" spans="7:7" x14ac:dyDescent="0.35">
      <c r="G288" s="1"/>
    </row>
    <row r="289" spans="7:7" x14ac:dyDescent="0.35">
      <c r="G289" s="1"/>
    </row>
    <row r="290" spans="7:7" x14ac:dyDescent="0.35">
      <c r="G290" s="1"/>
    </row>
    <row r="291" spans="7:7" x14ac:dyDescent="0.35">
      <c r="G291" s="1"/>
    </row>
    <row r="292" spans="7:7" x14ac:dyDescent="0.35">
      <c r="G292" s="1"/>
    </row>
    <row r="293" spans="7:7" x14ac:dyDescent="0.35">
      <c r="G293" s="1"/>
    </row>
    <row r="294" spans="7:7" x14ac:dyDescent="0.35">
      <c r="G294" s="1"/>
    </row>
    <row r="295" spans="7:7" x14ac:dyDescent="0.35">
      <c r="G295" s="1"/>
    </row>
    <row r="296" spans="7:7" x14ac:dyDescent="0.35">
      <c r="G296" s="1"/>
    </row>
    <row r="297" spans="7:7" x14ac:dyDescent="0.35">
      <c r="G297" s="1"/>
    </row>
    <row r="298" spans="7:7" x14ac:dyDescent="0.35">
      <c r="G298" s="1"/>
    </row>
    <row r="299" spans="7:7" x14ac:dyDescent="0.35">
      <c r="G299" s="1"/>
    </row>
    <row r="300" spans="7:7" x14ac:dyDescent="0.35">
      <c r="G300" s="1"/>
    </row>
    <row r="301" spans="7:7" x14ac:dyDescent="0.35">
      <c r="G301" s="1"/>
    </row>
    <row r="302" spans="7:7" x14ac:dyDescent="0.35">
      <c r="G302" s="1"/>
    </row>
    <row r="303" spans="7:7" x14ac:dyDescent="0.35">
      <c r="G303" s="1"/>
    </row>
    <row r="304" spans="7:7" x14ac:dyDescent="0.35">
      <c r="G304" s="1"/>
    </row>
    <row r="305" spans="7:7" x14ac:dyDescent="0.35">
      <c r="G305" s="1"/>
    </row>
    <row r="306" spans="7:7" x14ac:dyDescent="0.35">
      <c r="G306" s="1"/>
    </row>
    <row r="307" spans="7:7" x14ac:dyDescent="0.35">
      <c r="G307" s="1"/>
    </row>
    <row r="308" spans="7:7" x14ac:dyDescent="0.35">
      <c r="G308" s="1"/>
    </row>
    <row r="309" spans="7:7" x14ac:dyDescent="0.35">
      <c r="G309" s="1"/>
    </row>
    <row r="310" spans="7:7" x14ac:dyDescent="0.35">
      <c r="G310" s="1"/>
    </row>
    <row r="311" spans="7:7" x14ac:dyDescent="0.35">
      <c r="G311" s="1"/>
    </row>
    <row r="312" spans="7:7" x14ac:dyDescent="0.35">
      <c r="G312" s="1"/>
    </row>
    <row r="313" spans="7:7" x14ac:dyDescent="0.35">
      <c r="G313" s="1"/>
    </row>
    <row r="314" spans="7:7" x14ac:dyDescent="0.35">
      <c r="G314" s="1"/>
    </row>
    <row r="315" spans="7:7" x14ac:dyDescent="0.35">
      <c r="G315" s="1"/>
    </row>
    <row r="316" spans="7:7" x14ac:dyDescent="0.35">
      <c r="G316" s="1"/>
    </row>
    <row r="317" spans="7:7" x14ac:dyDescent="0.35">
      <c r="G317" s="1"/>
    </row>
    <row r="318" spans="7:7" x14ac:dyDescent="0.35">
      <c r="G318" s="1"/>
    </row>
    <row r="319" spans="7:7" x14ac:dyDescent="0.35">
      <c r="G319" s="1"/>
    </row>
    <row r="320" spans="7:7" x14ac:dyDescent="0.35">
      <c r="G320" s="1"/>
    </row>
    <row r="321" spans="7:7" x14ac:dyDescent="0.35">
      <c r="G321" s="1"/>
    </row>
    <row r="322" spans="7:7" x14ac:dyDescent="0.35">
      <c r="G322" s="1"/>
    </row>
    <row r="323" spans="7:7" x14ac:dyDescent="0.35">
      <c r="G323" s="1"/>
    </row>
    <row r="324" spans="7:7" x14ac:dyDescent="0.35">
      <c r="G324" s="1"/>
    </row>
    <row r="325" spans="7:7" x14ac:dyDescent="0.35">
      <c r="G325" s="1"/>
    </row>
    <row r="326" spans="7:7" x14ac:dyDescent="0.35">
      <c r="G326" s="1"/>
    </row>
    <row r="327" spans="7:7" x14ac:dyDescent="0.35">
      <c r="G327" s="1"/>
    </row>
    <row r="328" spans="7:7" x14ac:dyDescent="0.35">
      <c r="G328" s="1"/>
    </row>
    <row r="329" spans="7:7" x14ac:dyDescent="0.35">
      <c r="G329" s="1"/>
    </row>
    <row r="330" spans="7:7" x14ac:dyDescent="0.35">
      <c r="G330" s="1"/>
    </row>
    <row r="331" spans="7:7" x14ac:dyDescent="0.35">
      <c r="G331" s="1"/>
    </row>
    <row r="332" spans="7:7" x14ac:dyDescent="0.35">
      <c r="G332" s="1"/>
    </row>
    <row r="333" spans="7:7" x14ac:dyDescent="0.35">
      <c r="G333" s="1"/>
    </row>
    <row r="334" spans="7:7" x14ac:dyDescent="0.35">
      <c r="G334" s="1"/>
    </row>
    <row r="335" spans="7:7" x14ac:dyDescent="0.35">
      <c r="G335" s="1"/>
    </row>
    <row r="336" spans="7:7" x14ac:dyDescent="0.35">
      <c r="G336" s="1"/>
    </row>
    <row r="337" spans="7:7" x14ac:dyDescent="0.35">
      <c r="G337" s="1"/>
    </row>
    <row r="338" spans="7:7" x14ac:dyDescent="0.35">
      <c r="G338" s="1"/>
    </row>
    <row r="339" spans="7:7" x14ac:dyDescent="0.35">
      <c r="G339" s="1"/>
    </row>
    <row r="340" spans="7:7" x14ac:dyDescent="0.35">
      <c r="G340" s="1"/>
    </row>
    <row r="341" spans="7:7" x14ac:dyDescent="0.35">
      <c r="G341" s="1"/>
    </row>
    <row r="342" spans="7:7" x14ac:dyDescent="0.35">
      <c r="G342" s="1"/>
    </row>
    <row r="343" spans="7:7" x14ac:dyDescent="0.35">
      <c r="G343" s="1"/>
    </row>
    <row r="344" spans="7:7" x14ac:dyDescent="0.35">
      <c r="G344" s="1"/>
    </row>
    <row r="345" spans="7:7" x14ac:dyDescent="0.35">
      <c r="G345" s="1"/>
    </row>
    <row r="346" spans="7:7" x14ac:dyDescent="0.35">
      <c r="G346" s="1"/>
    </row>
    <row r="347" spans="7:7" x14ac:dyDescent="0.35">
      <c r="G347" s="1"/>
    </row>
    <row r="348" spans="7:7" x14ac:dyDescent="0.35">
      <c r="G348" s="1"/>
    </row>
    <row r="349" spans="7:7" x14ac:dyDescent="0.35">
      <c r="G349" s="1"/>
    </row>
    <row r="350" spans="7:7" x14ac:dyDescent="0.35">
      <c r="G350" s="1"/>
    </row>
    <row r="351" spans="7:7" x14ac:dyDescent="0.35">
      <c r="G351" s="1"/>
    </row>
    <row r="352" spans="7:7" x14ac:dyDescent="0.35">
      <c r="G352" s="1"/>
    </row>
    <row r="353" spans="7:7" x14ac:dyDescent="0.35">
      <c r="G353" s="1"/>
    </row>
    <row r="354" spans="7:7" x14ac:dyDescent="0.35">
      <c r="G354" s="1"/>
    </row>
    <row r="355" spans="7:7" x14ac:dyDescent="0.35">
      <c r="G355" s="1"/>
    </row>
    <row r="356" spans="7:7" x14ac:dyDescent="0.35">
      <c r="G356" s="1"/>
    </row>
    <row r="357" spans="7:7" x14ac:dyDescent="0.35">
      <c r="G357" s="1"/>
    </row>
    <row r="358" spans="7:7" x14ac:dyDescent="0.35">
      <c r="G358" s="1"/>
    </row>
    <row r="359" spans="7:7" x14ac:dyDescent="0.35">
      <c r="G359" s="1"/>
    </row>
    <row r="360" spans="7:7" x14ac:dyDescent="0.35">
      <c r="G360" s="1"/>
    </row>
    <row r="361" spans="7:7" x14ac:dyDescent="0.35">
      <c r="G361" s="1"/>
    </row>
    <row r="362" spans="7:7" x14ac:dyDescent="0.35">
      <c r="G362" s="1"/>
    </row>
    <row r="363" spans="7:7" x14ac:dyDescent="0.35">
      <c r="G363" s="1"/>
    </row>
    <row r="364" spans="7:7" x14ac:dyDescent="0.35">
      <c r="G364" s="1"/>
    </row>
    <row r="365" spans="7:7" x14ac:dyDescent="0.35">
      <c r="G365" s="1"/>
    </row>
    <row r="366" spans="7:7" x14ac:dyDescent="0.35">
      <c r="G366" s="1"/>
    </row>
    <row r="367" spans="7:7" x14ac:dyDescent="0.35">
      <c r="G367" s="1"/>
    </row>
    <row r="368" spans="7:7" x14ac:dyDescent="0.35">
      <c r="G368" s="1"/>
    </row>
    <row r="369" spans="7:7" x14ac:dyDescent="0.35">
      <c r="G369" s="1"/>
    </row>
    <row r="370" spans="7:7" x14ac:dyDescent="0.35">
      <c r="G370" s="1"/>
    </row>
    <row r="371" spans="7:7" x14ac:dyDescent="0.35">
      <c r="G371" s="1"/>
    </row>
    <row r="372" spans="7:7" x14ac:dyDescent="0.35">
      <c r="G372" s="1"/>
    </row>
    <row r="373" spans="7:7" x14ac:dyDescent="0.35">
      <c r="G373" s="1"/>
    </row>
    <row r="374" spans="7:7" x14ac:dyDescent="0.35">
      <c r="G374" s="1"/>
    </row>
    <row r="375" spans="7:7" x14ac:dyDescent="0.35">
      <c r="G375" s="1"/>
    </row>
    <row r="376" spans="7:7" x14ac:dyDescent="0.35">
      <c r="G376" s="1"/>
    </row>
    <row r="377" spans="7:7" x14ac:dyDescent="0.35">
      <c r="G377" s="1"/>
    </row>
    <row r="378" spans="7:7" x14ac:dyDescent="0.35">
      <c r="G378" s="1"/>
    </row>
    <row r="379" spans="7:7" x14ac:dyDescent="0.35">
      <c r="G379" s="1"/>
    </row>
    <row r="380" spans="7:7" x14ac:dyDescent="0.35">
      <c r="G380" s="1"/>
    </row>
    <row r="381" spans="7:7" x14ac:dyDescent="0.35">
      <c r="G381" s="1"/>
    </row>
    <row r="382" spans="7:7" x14ac:dyDescent="0.35">
      <c r="G382" s="1"/>
    </row>
    <row r="383" spans="7:7" x14ac:dyDescent="0.35">
      <c r="G383" s="1"/>
    </row>
    <row r="384" spans="7:7" x14ac:dyDescent="0.35">
      <c r="G384" s="1"/>
    </row>
    <row r="385" spans="7:7" x14ac:dyDescent="0.35">
      <c r="G385" s="1"/>
    </row>
    <row r="386" spans="7:7" x14ac:dyDescent="0.35">
      <c r="G386" s="1"/>
    </row>
    <row r="387" spans="7:7" x14ac:dyDescent="0.35">
      <c r="G387" s="1"/>
    </row>
    <row r="388" spans="7:7" x14ac:dyDescent="0.35">
      <c r="G388" s="1"/>
    </row>
    <row r="389" spans="7:7" x14ac:dyDescent="0.35">
      <c r="G389" s="1"/>
    </row>
    <row r="390" spans="7:7" x14ac:dyDescent="0.35">
      <c r="G390" s="1"/>
    </row>
    <row r="391" spans="7:7" x14ac:dyDescent="0.35">
      <c r="G391" s="1"/>
    </row>
    <row r="392" spans="7:7" x14ac:dyDescent="0.35">
      <c r="G392" s="1"/>
    </row>
    <row r="393" spans="7:7" x14ac:dyDescent="0.35">
      <c r="G393" s="1"/>
    </row>
    <row r="394" spans="7:7" x14ac:dyDescent="0.35">
      <c r="G394" s="1"/>
    </row>
    <row r="395" spans="7:7" x14ac:dyDescent="0.35">
      <c r="G395" s="1"/>
    </row>
    <row r="396" spans="7:7" x14ac:dyDescent="0.35">
      <c r="G396" s="1"/>
    </row>
    <row r="397" spans="7:7" x14ac:dyDescent="0.35">
      <c r="G397" s="1"/>
    </row>
    <row r="398" spans="7:7" x14ac:dyDescent="0.35">
      <c r="G398" s="1"/>
    </row>
    <row r="399" spans="7:7" x14ac:dyDescent="0.35">
      <c r="G399" s="1"/>
    </row>
    <row r="400" spans="7:7" x14ac:dyDescent="0.35">
      <c r="G400" s="1"/>
    </row>
  </sheetData>
  <autoFilter ref="A1:P111" xr:uid="{00000000-0009-0000-0000-000001000000}"/>
  <mergeCells count="15">
    <mergeCell ref="I102:L102"/>
    <mergeCell ref="I105:L105"/>
    <mergeCell ref="I98:L98"/>
    <mergeCell ref="I42:L42"/>
    <mergeCell ref="I43:L43"/>
    <mergeCell ref="I41:L41"/>
    <mergeCell ref="I90:L90"/>
    <mergeCell ref="I92:L92"/>
    <mergeCell ref="I93:L93"/>
    <mergeCell ref="I8:L8"/>
    <mergeCell ref="I12:L12"/>
    <mergeCell ref="I13:L13"/>
    <mergeCell ref="I14:L14"/>
    <mergeCell ref="I29:L29"/>
    <mergeCell ref="I82:L82"/>
  </mergeCells>
  <dataValidations count="1">
    <dataValidation type="list" allowBlank="1" showInputMessage="1" showErrorMessage="1" sqref="G2:G111 G115:G400" xr:uid="{00000000-0002-0000-0100-000000000000}">
      <formula1>milestones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'Utility sheet'!$N$19:$N$22</xm:f>
          </x14:formula1>
          <xm:sqref>D2:D333</xm:sqref>
        </x14:dataValidation>
        <x14:dataValidation type="list" allowBlank="1" showInputMessage="1" showErrorMessage="1" xr:uid="{00000000-0002-0000-0100-000002000000}">
          <x14:formula1>
            <xm:f>'Utility sheet'!$I$3:$I$24</xm:f>
          </x14:formula1>
          <xm:sqref>E2:E338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05"/>
  <sheetViews>
    <sheetView zoomScale="80" zoomScaleNormal="80" zoomScalePageLayoutView="80" workbookViewId="0">
      <pane ySplit="1" topLeftCell="A65" activePane="bottomLeft" state="frozen"/>
      <selection activeCell="B1" sqref="B1"/>
      <selection pane="bottomLeft" activeCell="A43" sqref="A43"/>
    </sheetView>
  </sheetViews>
  <sheetFormatPr defaultColWidth="8.81640625" defaultRowHeight="14.5" x14ac:dyDescent="0.35"/>
  <cols>
    <col min="1" max="1" width="3.1796875" customWidth="1"/>
    <col min="2" max="2" width="2.81640625" customWidth="1"/>
    <col min="3" max="3" width="19.26953125" customWidth="1"/>
    <col min="4" max="4" width="27.453125" customWidth="1"/>
    <col min="5" max="5" width="15.7265625" bestFit="1" customWidth="1"/>
    <col min="6" max="6" width="17.453125" customWidth="1"/>
    <col min="7" max="7" width="60.7265625" bestFit="1" customWidth="1"/>
    <col min="8" max="8" width="12.81640625" customWidth="1"/>
    <col min="9" max="9" width="11.1796875" customWidth="1"/>
    <col min="11" max="11" width="11" customWidth="1"/>
    <col min="12" max="12" width="14.1796875" customWidth="1"/>
    <col min="16" max="16" width="11.1796875" bestFit="1" customWidth="1"/>
  </cols>
  <sheetData>
    <row r="1" spans="1:17" x14ac:dyDescent="0.35">
      <c r="A1" s="3" t="s">
        <v>1059</v>
      </c>
      <c r="B1" s="3" t="s">
        <v>1060</v>
      </c>
      <c r="C1" s="3" t="s">
        <v>1081</v>
      </c>
      <c r="D1" s="3" t="s">
        <v>5</v>
      </c>
      <c r="E1" s="3" t="s">
        <v>22</v>
      </c>
      <c r="F1" s="3" t="s">
        <v>6</v>
      </c>
      <c r="G1" s="3" t="s">
        <v>28</v>
      </c>
      <c r="H1" s="3" t="s">
        <v>354</v>
      </c>
      <c r="I1" s="3" t="s">
        <v>7</v>
      </c>
      <c r="J1" s="3" t="s">
        <v>0</v>
      </c>
      <c r="K1" s="3" t="s">
        <v>1</v>
      </c>
      <c r="L1" s="3" t="s">
        <v>2</v>
      </c>
      <c r="M1" s="3" t="s">
        <v>3</v>
      </c>
      <c r="N1" s="3" t="s">
        <v>4</v>
      </c>
      <c r="P1" s="67" t="s">
        <v>1053</v>
      </c>
      <c r="Q1" s="67"/>
    </row>
    <row r="2" spans="1:17" x14ac:dyDescent="0.35">
      <c r="A2" t="s">
        <v>1058</v>
      </c>
      <c r="B2" t="s">
        <v>1057</v>
      </c>
      <c r="C2" t="s">
        <v>1085</v>
      </c>
      <c r="D2" t="s">
        <v>9</v>
      </c>
      <c r="E2" t="s">
        <v>24</v>
      </c>
      <c r="F2" t="s">
        <v>62</v>
      </c>
      <c r="G2" s="1" t="s">
        <v>29</v>
      </c>
      <c r="H2" s="1" t="s">
        <v>346</v>
      </c>
      <c r="J2">
        <v>2</v>
      </c>
      <c r="K2">
        <v>2</v>
      </c>
      <c r="L2">
        <v>5</v>
      </c>
      <c r="M2">
        <v>1</v>
      </c>
      <c r="N2">
        <f t="shared" ref="N2:N33" si="0">SUM(J2:M2)</f>
        <v>10</v>
      </c>
      <c r="P2" s="67" t="s">
        <v>1059</v>
      </c>
      <c r="Q2" s="67" t="s">
        <v>1060</v>
      </c>
    </row>
    <row r="3" spans="1:17" x14ac:dyDescent="0.35">
      <c r="A3" t="s">
        <v>1058</v>
      </c>
      <c r="B3" t="s">
        <v>1057</v>
      </c>
      <c r="C3" t="s">
        <v>1085</v>
      </c>
      <c r="D3" t="s">
        <v>9</v>
      </c>
      <c r="E3" t="s">
        <v>24</v>
      </c>
      <c r="F3" t="s">
        <v>62</v>
      </c>
      <c r="G3" s="1" t="s">
        <v>106</v>
      </c>
      <c r="H3" s="1" t="s">
        <v>346</v>
      </c>
      <c r="J3">
        <v>2</v>
      </c>
      <c r="K3">
        <v>2</v>
      </c>
      <c r="L3">
        <v>5</v>
      </c>
      <c r="M3">
        <v>1</v>
      </c>
      <c r="N3">
        <f t="shared" si="0"/>
        <v>10</v>
      </c>
      <c r="P3" s="67">
        <f>SUMIFS(N:N,A:A,"y")</f>
        <v>2469.5</v>
      </c>
      <c r="Q3" s="67">
        <f>SUMIFS(N:N,B:B,"y")</f>
        <v>5929</v>
      </c>
    </row>
    <row r="4" spans="1:17" x14ac:dyDescent="0.35">
      <c r="A4" t="s">
        <v>1058</v>
      </c>
      <c r="B4" t="s">
        <v>1057</v>
      </c>
      <c r="C4" t="s">
        <v>1085</v>
      </c>
      <c r="D4" t="s">
        <v>9</v>
      </c>
      <c r="E4" t="s">
        <v>24</v>
      </c>
      <c r="G4" s="1" t="s">
        <v>107</v>
      </c>
      <c r="H4" s="1" t="s">
        <v>346</v>
      </c>
      <c r="J4">
        <v>3</v>
      </c>
      <c r="K4">
        <v>3</v>
      </c>
      <c r="L4">
        <v>7</v>
      </c>
      <c r="M4">
        <v>2</v>
      </c>
      <c r="N4">
        <f t="shared" si="0"/>
        <v>15</v>
      </c>
    </row>
    <row r="5" spans="1:17" x14ac:dyDescent="0.35">
      <c r="A5" t="s">
        <v>1058</v>
      </c>
      <c r="B5" t="s">
        <v>1057</v>
      </c>
      <c r="C5" t="s">
        <v>1085</v>
      </c>
      <c r="D5" t="s">
        <v>9</v>
      </c>
      <c r="E5" t="s">
        <v>24</v>
      </c>
      <c r="F5" t="s">
        <v>64</v>
      </c>
      <c r="G5" s="1" t="s">
        <v>108</v>
      </c>
      <c r="H5" s="1" t="s">
        <v>346</v>
      </c>
      <c r="J5">
        <v>2</v>
      </c>
      <c r="K5">
        <v>1</v>
      </c>
      <c r="L5">
        <v>5</v>
      </c>
      <c r="M5">
        <v>1</v>
      </c>
      <c r="N5">
        <f t="shared" si="0"/>
        <v>9</v>
      </c>
    </row>
    <row r="6" spans="1:17" x14ac:dyDescent="0.35">
      <c r="A6" t="s">
        <v>1058</v>
      </c>
      <c r="B6" t="s">
        <v>1057</v>
      </c>
      <c r="C6" t="s">
        <v>1085</v>
      </c>
      <c r="D6" t="s">
        <v>9</v>
      </c>
      <c r="E6" t="s">
        <v>24</v>
      </c>
      <c r="F6" t="s">
        <v>62</v>
      </c>
      <c r="G6" s="1" t="s">
        <v>109</v>
      </c>
      <c r="H6" s="1" t="s">
        <v>346</v>
      </c>
      <c r="J6">
        <v>2</v>
      </c>
      <c r="K6">
        <v>1</v>
      </c>
      <c r="L6">
        <v>3</v>
      </c>
      <c r="M6">
        <v>1</v>
      </c>
      <c r="N6">
        <f t="shared" si="0"/>
        <v>7</v>
      </c>
    </row>
    <row r="7" spans="1:17" x14ac:dyDescent="0.35">
      <c r="A7" t="s">
        <v>1058</v>
      </c>
      <c r="B7" t="s">
        <v>1057</v>
      </c>
      <c r="C7" t="s">
        <v>1085</v>
      </c>
      <c r="D7" t="s">
        <v>9</v>
      </c>
      <c r="E7" t="s">
        <v>24</v>
      </c>
      <c r="F7" t="s">
        <v>62</v>
      </c>
      <c r="G7" s="1" t="s">
        <v>110</v>
      </c>
      <c r="H7" s="1" t="s">
        <v>346</v>
      </c>
      <c r="J7">
        <v>1</v>
      </c>
      <c r="K7">
        <v>1</v>
      </c>
      <c r="L7">
        <v>3</v>
      </c>
      <c r="M7">
        <v>1</v>
      </c>
      <c r="N7">
        <f t="shared" si="0"/>
        <v>6</v>
      </c>
    </row>
    <row r="8" spans="1:17" x14ac:dyDescent="0.35">
      <c r="A8" t="s">
        <v>1058</v>
      </c>
      <c r="B8" t="s">
        <v>1057</v>
      </c>
      <c r="C8" t="s">
        <v>1085</v>
      </c>
      <c r="D8" t="s">
        <v>9</v>
      </c>
      <c r="E8" t="s">
        <v>24</v>
      </c>
      <c r="F8" t="s">
        <v>63</v>
      </c>
      <c r="G8" s="1" t="s">
        <v>111</v>
      </c>
      <c r="H8" s="1" t="s">
        <v>346</v>
      </c>
      <c r="J8">
        <v>3</v>
      </c>
      <c r="K8">
        <v>0</v>
      </c>
      <c r="L8">
        <v>10</v>
      </c>
      <c r="M8">
        <v>2</v>
      </c>
      <c r="N8">
        <f t="shared" si="0"/>
        <v>15</v>
      </c>
    </row>
    <row r="9" spans="1:17" x14ac:dyDescent="0.35">
      <c r="A9" t="s">
        <v>1058</v>
      </c>
      <c r="B9" t="s">
        <v>1057</v>
      </c>
      <c r="C9" t="s">
        <v>1085</v>
      </c>
      <c r="D9" t="s">
        <v>9</v>
      </c>
      <c r="E9" t="s">
        <v>25</v>
      </c>
      <c r="F9" t="s">
        <v>67</v>
      </c>
      <c r="G9" s="1" t="s">
        <v>112</v>
      </c>
      <c r="H9" s="1" t="s">
        <v>346</v>
      </c>
      <c r="J9">
        <v>5</v>
      </c>
      <c r="K9">
        <v>3</v>
      </c>
      <c r="L9">
        <v>15</v>
      </c>
      <c r="M9">
        <v>4</v>
      </c>
      <c r="N9">
        <f t="shared" si="0"/>
        <v>27</v>
      </c>
    </row>
    <row r="10" spans="1:17" x14ac:dyDescent="0.35">
      <c r="A10" t="s">
        <v>1058</v>
      </c>
      <c r="B10" t="s">
        <v>1057</v>
      </c>
      <c r="C10" t="s">
        <v>1085</v>
      </c>
      <c r="D10" t="s">
        <v>9</v>
      </c>
      <c r="E10" t="s">
        <v>25</v>
      </c>
      <c r="F10" t="s">
        <v>67</v>
      </c>
      <c r="G10" s="1" t="s">
        <v>113</v>
      </c>
      <c r="H10" s="1" t="s">
        <v>346</v>
      </c>
      <c r="J10">
        <v>3</v>
      </c>
      <c r="K10">
        <v>2</v>
      </c>
      <c r="L10">
        <v>7</v>
      </c>
      <c r="M10">
        <v>3</v>
      </c>
      <c r="N10">
        <f t="shared" si="0"/>
        <v>15</v>
      </c>
    </row>
    <row r="11" spans="1:17" x14ac:dyDescent="0.35">
      <c r="A11" t="s">
        <v>1058</v>
      </c>
      <c r="B11" t="s">
        <v>1057</v>
      </c>
      <c r="C11" t="s">
        <v>1085</v>
      </c>
      <c r="D11" t="s">
        <v>9</v>
      </c>
      <c r="E11" t="s">
        <v>25</v>
      </c>
      <c r="F11" t="s">
        <v>68</v>
      </c>
      <c r="G11" s="1" t="s">
        <v>109</v>
      </c>
      <c r="H11" s="1" t="s">
        <v>346</v>
      </c>
      <c r="J11">
        <v>2</v>
      </c>
      <c r="K11">
        <v>1</v>
      </c>
      <c r="L11">
        <v>5</v>
      </c>
      <c r="M11">
        <v>1</v>
      </c>
      <c r="N11">
        <f t="shared" si="0"/>
        <v>9</v>
      </c>
    </row>
    <row r="12" spans="1:17" x14ac:dyDescent="0.35">
      <c r="A12" t="s">
        <v>1058</v>
      </c>
      <c r="B12" t="s">
        <v>1057</v>
      </c>
      <c r="C12" t="s">
        <v>1085</v>
      </c>
      <c r="D12" t="s">
        <v>9</v>
      </c>
      <c r="E12" t="s">
        <v>25</v>
      </c>
      <c r="F12" t="s">
        <v>67</v>
      </c>
      <c r="G12" s="1" t="s">
        <v>114</v>
      </c>
      <c r="H12" s="1" t="s">
        <v>346</v>
      </c>
      <c r="J12">
        <v>4</v>
      </c>
      <c r="K12">
        <v>2</v>
      </c>
      <c r="L12">
        <v>8</v>
      </c>
      <c r="M12">
        <v>3</v>
      </c>
      <c r="N12">
        <f t="shared" si="0"/>
        <v>17</v>
      </c>
    </row>
    <row r="13" spans="1:17" x14ac:dyDescent="0.35">
      <c r="A13" t="s">
        <v>1058</v>
      </c>
      <c r="B13" t="s">
        <v>1057</v>
      </c>
      <c r="C13" t="s">
        <v>1085</v>
      </c>
      <c r="D13" t="s">
        <v>9</v>
      </c>
      <c r="E13" t="s">
        <v>25</v>
      </c>
      <c r="F13" t="s">
        <v>67</v>
      </c>
      <c r="G13" s="1" t="s">
        <v>115</v>
      </c>
      <c r="H13" s="1" t="s">
        <v>346</v>
      </c>
      <c r="J13">
        <v>2</v>
      </c>
      <c r="K13">
        <v>1</v>
      </c>
      <c r="L13">
        <v>5</v>
      </c>
      <c r="M13">
        <v>1</v>
      </c>
      <c r="N13">
        <f t="shared" si="0"/>
        <v>9</v>
      </c>
    </row>
    <row r="14" spans="1:17" x14ac:dyDescent="0.35">
      <c r="A14" t="s">
        <v>1058</v>
      </c>
      <c r="B14" t="s">
        <v>1057</v>
      </c>
      <c r="C14" t="s">
        <v>1085</v>
      </c>
      <c r="D14" t="s">
        <v>9</v>
      </c>
      <c r="E14" t="s">
        <v>27</v>
      </c>
      <c r="G14" s="1" t="s">
        <v>117</v>
      </c>
      <c r="H14" s="1" t="s">
        <v>346</v>
      </c>
      <c r="J14">
        <v>2</v>
      </c>
      <c r="K14">
        <v>0</v>
      </c>
      <c r="L14">
        <v>5</v>
      </c>
      <c r="M14">
        <v>3</v>
      </c>
      <c r="N14">
        <f t="shared" si="0"/>
        <v>10</v>
      </c>
    </row>
    <row r="15" spans="1:17" x14ac:dyDescent="0.35">
      <c r="A15" t="s">
        <v>1058</v>
      </c>
      <c r="B15" t="s">
        <v>1057</v>
      </c>
      <c r="C15" t="s">
        <v>1085</v>
      </c>
      <c r="D15" t="s">
        <v>9</v>
      </c>
      <c r="E15" t="s">
        <v>27</v>
      </c>
      <c r="G15" s="1" t="s">
        <v>118</v>
      </c>
      <c r="H15" s="1" t="s">
        <v>346</v>
      </c>
      <c r="J15">
        <v>2</v>
      </c>
      <c r="K15">
        <v>0</v>
      </c>
      <c r="L15">
        <v>5</v>
      </c>
      <c r="M15">
        <v>3</v>
      </c>
      <c r="N15">
        <f t="shared" si="0"/>
        <v>10</v>
      </c>
    </row>
    <row r="16" spans="1:17" x14ac:dyDescent="0.35">
      <c r="A16" t="s">
        <v>1058</v>
      </c>
      <c r="B16" t="s">
        <v>1057</v>
      </c>
      <c r="C16" t="s">
        <v>1085</v>
      </c>
      <c r="D16" t="s">
        <v>11</v>
      </c>
      <c r="E16" t="s">
        <v>24</v>
      </c>
      <c r="G16" s="2" t="s">
        <v>119</v>
      </c>
      <c r="H16" s="1" t="s">
        <v>349</v>
      </c>
      <c r="J16">
        <v>2</v>
      </c>
      <c r="K16">
        <v>2</v>
      </c>
      <c r="L16">
        <v>5</v>
      </c>
      <c r="M16">
        <v>1</v>
      </c>
      <c r="N16">
        <f t="shared" si="0"/>
        <v>10</v>
      </c>
    </row>
    <row r="17" spans="1:14" x14ac:dyDescent="0.35">
      <c r="A17" t="s">
        <v>1058</v>
      </c>
      <c r="B17" t="s">
        <v>1057</v>
      </c>
      <c r="C17" t="s">
        <v>1085</v>
      </c>
      <c r="D17" t="s">
        <v>11</v>
      </c>
      <c r="E17" t="s">
        <v>24</v>
      </c>
      <c r="G17" s="1" t="s">
        <v>120</v>
      </c>
      <c r="H17" s="1" t="s">
        <v>349</v>
      </c>
      <c r="J17">
        <v>4</v>
      </c>
      <c r="K17">
        <v>2</v>
      </c>
      <c r="L17">
        <v>5</v>
      </c>
      <c r="M17">
        <v>2</v>
      </c>
      <c r="N17">
        <f t="shared" si="0"/>
        <v>13</v>
      </c>
    </row>
    <row r="18" spans="1:14" x14ac:dyDescent="0.35">
      <c r="A18" t="s">
        <v>1058</v>
      </c>
      <c r="B18" t="s">
        <v>1057</v>
      </c>
      <c r="C18" t="s">
        <v>1085</v>
      </c>
      <c r="D18" t="s">
        <v>11</v>
      </c>
      <c r="E18" t="s">
        <v>24</v>
      </c>
      <c r="G18" s="1" t="s">
        <v>121</v>
      </c>
      <c r="H18" s="1" t="s">
        <v>349</v>
      </c>
      <c r="J18">
        <v>5</v>
      </c>
      <c r="K18">
        <v>3</v>
      </c>
      <c r="L18">
        <v>10</v>
      </c>
      <c r="M18">
        <v>3</v>
      </c>
      <c r="N18">
        <f t="shared" si="0"/>
        <v>21</v>
      </c>
    </row>
    <row r="19" spans="1:14" x14ac:dyDescent="0.35">
      <c r="A19" t="s">
        <v>1058</v>
      </c>
      <c r="B19" t="s">
        <v>1057</v>
      </c>
      <c r="C19" t="s">
        <v>1085</v>
      </c>
      <c r="D19" t="s">
        <v>11</v>
      </c>
      <c r="E19" t="s">
        <v>24</v>
      </c>
      <c r="G19" s="1" t="s">
        <v>122</v>
      </c>
      <c r="H19" s="1" t="s">
        <v>349</v>
      </c>
      <c r="J19">
        <v>4</v>
      </c>
      <c r="K19">
        <v>2</v>
      </c>
      <c r="L19">
        <v>10</v>
      </c>
      <c r="M19">
        <v>3</v>
      </c>
      <c r="N19">
        <f t="shared" si="0"/>
        <v>19</v>
      </c>
    </row>
    <row r="20" spans="1:14" x14ac:dyDescent="0.35">
      <c r="A20" t="s">
        <v>1058</v>
      </c>
      <c r="B20" t="s">
        <v>1057</v>
      </c>
      <c r="C20" t="s">
        <v>1085</v>
      </c>
      <c r="D20" t="s">
        <v>11</v>
      </c>
      <c r="E20" t="s">
        <v>25</v>
      </c>
      <c r="G20" s="1" t="s">
        <v>123</v>
      </c>
      <c r="H20" s="1" t="s">
        <v>349</v>
      </c>
      <c r="J20">
        <v>4</v>
      </c>
      <c r="K20">
        <v>2</v>
      </c>
      <c r="L20">
        <v>10</v>
      </c>
      <c r="M20">
        <v>3</v>
      </c>
      <c r="N20">
        <f t="shared" si="0"/>
        <v>19</v>
      </c>
    </row>
    <row r="21" spans="1:14" x14ac:dyDescent="0.35">
      <c r="A21" t="s">
        <v>1058</v>
      </c>
      <c r="B21" t="s">
        <v>1057</v>
      </c>
      <c r="C21" t="s">
        <v>1085</v>
      </c>
      <c r="D21" t="s">
        <v>11</v>
      </c>
      <c r="E21" t="s">
        <v>25</v>
      </c>
      <c r="G21" s="1" t="s">
        <v>124</v>
      </c>
      <c r="H21" s="1" t="s">
        <v>349</v>
      </c>
      <c r="J21">
        <v>3</v>
      </c>
      <c r="K21">
        <v>1</v>
      </c>
      <c r="L21">
        <v>7</v>
      </c>
      <c r="M21">
        <v>2</v>
      </c>
      <c r="N21">
        <f t="shared" si="0"/>
        <v>13</v>
      </c>
    </row>
    <row r="22" spans="1:14" x14ac:dyDescent="0.35">
      <c r="A22" t="s">
        <v>1058</v>
      </c>
      <c r="B22" t="s">
        <v>1057</v>
      </c>
      <c r="C22" t="s">
        <v>1085</v>
      </c>
      <c r="D22" t="s">
        <v>11</v>
      </c>
      <c r="E22" t="s">
        <v>27</v>
      </c>
      <c r="G22" s="1" t="s">
        <v>125</v>
      </c>
      <c r="H22" s="1" t="s">
        <v>349</v>
      </c>
      <c r="J22">
        <v>2</v>
      </c>
      <c r="K22">
        <v>0</v>
      </c>
      <c r="L22">
        <v>8</v>
      </c>
      <c r="M22">
        <v>3</v>
      </c>
      <c r="N22">
        <f t="shared" si="0"/>
        <v>13</v>
      </c>
    </row>
    <row r="23" spans="1:14" x14ac:dyDescent="0.35">
      <c r="A23" t="s">
        <v>1058</v>
      </c>
      <c r="B23" t="s">
        <v>1057</v>
      </c>
      <c r="C23" t="s">
        <v>1085</v>
      </c>
      <c r="D23" t="s">
        <v>11</v>
      </c>
      <c r="E23" t="s">
        <v>27</v>
      </c>
      <c r="G23" s="1" t="s">
        <v>126</v>
      </c>
      <c r="H23" s="1" t="s">
        <v>349</v>
      </c>
      <c r="J23">
        <v>2</v>
      </c>
      <c r="K23">
        <v>0</v>
      </c>
      <c r="L23">
        <v>9</v>
      </c>
      <c r="M23">
        <v>3</v>
      </c>
      <c r="N23">
        <f t="shared" si="0"/>
        <v>14</v>
      </c>
    </row>
    <row r="24" spans="1:14" x14ac:dyDescent="0.35">
      <c r="A24" t="s">
        <v>1058</v>
      </c>
      <c r="B24" t="s">
        <v>1057</v>
      </c>
      <c r="C24" t="s">
        <v>1085</v>
      </c>
      <c r="D24" t="s">
        <v>11</v>
      </c>
      <c r="E24" t="s">
        <v>27</v>
      </c>
      <c r="G24" s="1" t="s">
        <v>312</v>
      </c>
      <c r="H24" s="1" t="s">
        <v>349</v>
      </c>
      <c r="J24">
        <v>4</v>
      </c>
      <c r="K24">
        <v>0</v>
      </c>
      <c r="L24">
        <v>12</v>
      </c>
      <c r="M24">
        <v>2</v>
      </c>
      <c r="N24">
        <f t="shared" si="0"/>
        <v>18</v>
      </c>
    </row>
    <row r="25" spans="1:14" x14ac:dyDescent="0.35">
      <c r="A25" t="s">
        <v>1058</v>
      </c>
      <c r="B25" t="s">
        <v>1057</v>
      </c>
      <c r="C25" t="s">
        <v>1085</v>
      </c>
      <c r="D25" t="s">
        <v>11</v>
      </c>
      <c r="E25" t="s">
        <v>27</v>
      </c>
      <c r="G25" s="1" t="s">
        <v>313</v>
      </c>
      <c r="H25" s="1" t="s">
        <v>349</v>
      </c>
      <c r="J25">
        <v>3</v>
      </c>
      <c r="K25">
        <v>0</v>
      </c>
      <c r="L25">
        <v>6</v>
      </c>
      <c r="M25">
        <v>2</v>
      </c>
      <c r="N25">
        <f t="shared" si="0"/>
        <v>11</v>
      </c>
    </row>
    <row r="26" spans="1:14" x14ac:dyDescent="0.35">
      <c r="A26" t="s">
        <v>1057</v>
      </c>
      <c r="B26" t="s">
        <v>1057</v>
      </c>
      <c r="C26" t="s">
        <v>1103</v>
      </c>
      <c r="D26" t="s">
        <v>12</v>
      </c>
      <c r="E26" t="s">
        <v>25</v>
      </c>
      <c r="F26" t="s">
        <v>73</v>
      </c>
      <c r="G26" s="1" t="s">
        <v>166</v>
      </c>
      <c r="H26" s="1" t="s">
        <v>347</v>
      </c>
      <c r="J26">
        <v>5</v>
      </c>
      <c r="K26">
        <v>2</v>
      </c>
      <c r="L26">
        <v>15</v>
      </c>
      <c r="M26">
        <v>4</v>
      </c>
      <c r="N26">
        <f t="shared" si="0"/>
        <v>26</v>
      </c>
    </row>
    <row r="27" spans="1:14" x14ac:dyDescent="0.35">
      <c r="A27" t="s">
        <v>1057</v>
      </c>
      <c r="B27" t="s">
        <v>1057</v>
      </c>
      <c r="C27" t="s">
        <v>1103</v>
      </c>
      <c r="D27" t="s">
        <v>12</v>
      </c>
      <c r="E27" t="s">
        <v>25</v>
      </c>
      <c r="F27" t="s">
        <v>73</v>
      </c>
      <c r="G27" s="1" t="s">
        <v>167</v>
      </c>
      <c r="H27" s="1" t="s">
        <v>347</v>
      </c>
      <c r="J27">
        <v>3</v>
      </c>
      <c r="K27">
        <v>1</v>
      </c>
      <c r="L27">
        <v>5</v>
      </c>
      <c r="M27">
        <v>2</v>
      </c>
      <c r="N27">
        <f t="shared" si="0"/>
        <v>11</v>
      </c>
    </row>
    <row r="28" spans="1:14" x14ac:dyDescent="0.35">
      <c r="A28" t="s">
        <v>1057</v>
      </c>
      <c r="B28" t="s">
        <v>1057</v>
      </c>
      <c r="C28" t="s">
        <v>1103</v>
      </c>
      <c r="D28" t="s">
        <v>12</v>
      </c>
      <c r="E28" t="s">
        <v>25</v>
      </c>
      <c r="F28" t="s">
        <v>73</v>
      </c>
      <c r="G28" s="1" t="s">
        <v>168</v>
      </c>
      <c r="H28" s="1" t="s">
        <v>347</v>
      </c>
      <c r="J28">
        <v>2</v>
      </c>
      <c r="K28">
        <v>0.5</v>
      </c>
      <c r="L28">
        <v>3</v>
      </c>
      <c r="M28">
        <v>1</v>
      </c>
      <c r="N28">
        <f t="shared" si="0"/>
        <v>6.5</v>
      </c>
    </row>
    <row r="29" spans="1:14" x14ac:dyDescent="0.35">
      <c r="A29" t="s">
        <v>1057</v>
      </c>
      <c r="B29" t="s">
        <v>1057</v>
      </c>
      <c r="C29" t="s">
        <v>1103</v>
      </c>
      <c r="D29" t="s">
        <v>12</v>
      </c>
      <c r="E29" t="s">
        <v>25</v>
      </c>
      <c r="F29" t="s">
        <v>73</v>
      </c>
      <c r="G29" s="1" t="s">
        <v>169</v>
      </c>
      <c r="H29" s="1" t="s">
        <v>347</v>
      </c>
      <c r="J29">
        <v>2</v>
      </c>
      <c r="K29">
        <v>0.5</v>
      </c>
      <c r="L29">
        <v>3</v>
      </c>
      <c r="M29">
        <v>1</v>
      </c>
      <c r="N29">
        <f t="shared" si="0"/>
        <v>6.5</v>
      </c>
    </row>
    <row r="30" spans="1:14" x14ac:dyDescent="0.35">
      <c r="A30" t="s">
        <v>1057</v>
      </c>
      <c r="B30" t="s">
        <v>1057</v>
      </c>
      <c r="C30" t="s">
        <v>1103</v>
      </c>
      <c r="D30" t="s">
        <v>12</v>
      </c>
      <c r="E30" t="s">
        <v>25</v>
      </c>
      <c r="F30" t="s">
        <v>73</v>
      </c>
      <c r="G30" s="1" t="s">
        <v>170</v>
      </c>
      <c r="H30" s="1" t="s">
        <v>347</v>
      </c>
      <c r="J30">
        <v>3</v>
      </c>
      <c r="K30">
        <v>1</v>
      </c>
      <c r="L30">
        <v>6</v>
      </c>
      <c r="M30">
        <v>2</v>
      </c>
      <c r="N30">
        <f t="shared" si="0"/>
        <v>12</v>
      </c>
    </row>
    <row r="31" spans="1:14" x14ac:dyDescent="0.35">
      <c r="A31" t="s">
        <v>1057</v>
      </c>
      <c r="B31" t="s">
        <v>1057</v>
      </c>
      <c r="C31" t="s">
        <v>1103</v>
      </c>
      <c r="D31" t="s">
        <v>12</v>
      </c>
      <c r="E31" t="s">
        <v>25</v>
      </c>
      <c r="F31" t="s">
        <v>73</v>
      </c>
      <c r="G31" s="1" t="s">
        <v>171</v>
      </c>
      <c r="H31" s="1" t="s">
        <v>347</v>
      </c>
      <c r="J31">
        <v>3</v>
      </c>
      <c r="K31">
        <v>1</v>
      </c>
      <c r="L31">
        <v>6</v>
      </c>
      <c r="M31">
        <v>2</v>
      </c>
      <c r="N31">
        <f t="shared" si="0"/>
        <v>12</v>
      </c>
    </row>
    <row r="32" spans="1:14" x14ac:dyDescent="0.35">
      <c r="A32" t="s">
        <v>1057</v>
      </c>
      <c r="B32" t="s">
        <v>1057</v>
      </c>
      <c r="C32" t="s">
        <v>1103</v>
      </c>
      <c r="D32" t="s">
        <v>12</v>
      </c>
      <c r="E32" t="s">
        <v>25</v>
      </c>
      <c r="F32" t="s">
        <v>73</v>
      </c>
      <c r="G32" s="1" t="s">
        <v>172</v>
      </c>
      <c r="H32" s="1" t="s">
        <v>347</v>
      </c>
      <c r="J32">
        <v>3</v>
      </c>
      <c r="K32">
        <v>0.5</v>
      </c>
      <c r="L32">
        <v>4</v>
      </c>
      <c r="M32">
        <v>1</v>
      </c>
      <c r="N32">
        <f t="shared" si="0"/>
        <v>8.5</v>
      </c>
    </row>
    <row r="33" spans="1:14" x14ac:dyDescent="0.35">
      <c r="A33" t="s">
        <v>1057</v>
      </c>
      <c r="B33" t="s">
        <v>1057</v>
      </c>
      <c r="C33" t="s">
        <v>1103</v>
      </c>
      <c r="D33" t="s">
        <v>12</v>
      </c>
      <c r="E33" t="s">
        <v>25</v>
      </c>
      <c r="F33" t="s">
        <v>73</v>
      </c>
      <c r="G33" s="1" t="s">
        <v>173</v>
      </c>
      <c r="H33" s="1" t="s">
        <v>347</v>
      </c>
      <c r="J33">
        <v>3</v>
      </c>
      <c r="K33">
        <v>0.5</v>
      </c>
      <c r="L33">
        <v>3</v>
      </c>
      <c r="M33">
        <v>1</v>
      </c>
      <c r="N33">
        <f t="shared" si="0"/>
        <v>7.5</v>
      </c>
    </row>
    <row r="34" spans="1:14" x14ac:dyDescent="0.35">
      <c r="A34" t="s">
        <v>1057</v>
      </c>
      <c r="B34" t="s">
        <v>1057</v>
      </c>
      <c r="C34" t="s">
        <v>1103</v>
      </c>
      <c r="D34" t="s">
        <v>12</v>
      </c>
      <c r="E34" t="s">
        <v>25</v>
      </c>
      <c r="F34" t="s">
        <v>73</v>
      </c>
      <c r="G34" s="1" t="s">
        <v>174</v>
      </c>
      <c r="H34" s="1" t="s">
        <v>347</v>
      </c>
      <c r="J34">
        <v>3</v>
      </c>
      <c r="K34">
        <v>0.5</v>
      </c>
      <c r="L34">
        <v>3</v>
      </c>
      <c r="M34">
        <v>1</v>
      </c>
      <c r="N34">
        <f t="shared" ref="N34:N65" si="1">SUM(J34:M34)</f>
        <v>7.5</v>
      </c>
    </row>
    <row r="35" spans="1:14" x14ac:dyDescent="0.35">
      <c r="A35" t="s">
        <v>1057</v>
      </c>
      <c r="B35" t="s">
        <v>1057</v>
      </c>
      <c r="C35" t="s">
        <v>1103</v>
      </c>
      <c r="D35" t="s">
        <v>12</v>
      </c>
      <c r="E35" t="s">
        <v>25</v>
      </c>
      <c r="F35" t="s">
        <v>73</v>
      </c>
      <c r="G35" s="1" t="s">
        <v>175</v>
      </c>
      <c r="H35" s="1" t="s">
        <v>347</v>
      </c>
      <c r="J35">
        <v>3</v>
      </c>
      <c r="K35">
        <v>0.5</v>
      </c>
      <c r="L35">
        <v>3</v>
      </c>
      <c r="M35">
        <v>1</v>
      </c>
      <c r="N35">
        <f t="shared" si="1"/>
        <v>7.5</v>
      </c>
    </row>
    <row r="36" spans="1:14" x14ac:dyDescent="0.35">
      <c r="A36" t="s">
        <v>1057</v>
      </c>
      <c r="B36" t="s">
        <v>1057</v>
      </c>
      <c r="C36" t="s">
        <v>1103</v>
      </c>
      <c r="D36" t="s">
        <v>12</v>
      </c>
      <c r="E36" t="s">
        <v>25</v>
      </c>
      <c r="F36" t="s">
        <v>73</v>
      </c>
      <c r="G36" s="1" t="s">
        <v>176</v>
      </c>
      <c r="H36" s="1" t="s">
        <v>347</v>
      </c>
      <c r="J36">
        <v>7</v>
      </c>
      <c r="K36">
        <v>2</v>
      </c>
      <c r="L36">
        <v>19</v>
      </c>
      <c r="M36">
        <v>5</v>
      </c>
      <c r="N36">
        <f t="shared" si="1"/>
        <v>33</v>
      </c>
    </row>
    <row r="37" spans="1:14" x14ac:dyDescent="0.35">
      <c r="A37" t="s">
        <v>1058</v>
      </c>
      <c r="B37" t="s">
        <v>1057</v>
      </c>
      <c r="C37" t="s">
        <v>1103</v>
      </c>
      <c r="D37" t="s">
        <v>12</v>
      </c>
      <c r="E37" t="s">
        <v>25</v>
      </c>
      <c r="F37" t="s">
        <v>73</v>
      </c>
      <c r="G37" s="1" t="s">
        <v>177</v>
      </c>
      <c r="H37" s="1" t="s">
        <v>348</v>
      </c>
      <c r="J37">
        <v>4</v>
      </c>
      <c r="K37">
        <v>2</v>
      </c>
      <c r="L37">
        <v>13</v>
      </c>
      <c r="M37">
        <v>4</v>
      </c>
      <c r="N37">
        <f t="shared" si="1"/>
        <v>23</v>
      </c>
    </row>
    <row r="38" spans="1:14" x14ac:dyDescent="0.35">
      <c r="A38" t="s">
        <v>1058</v>
      </c>
      <c r="B38" t="s">
        <v>1057</v>
      </c>
      <c r="C38" t="s">
        <v>1103</v>
      </c>
      <c r="D38" t="s">
        <v>12</v>
      </c>
      <c r="E38" t="s">
        <v>25</v>
      </c>
      <c r="F38" t="s">
        <v>73</v>
      </c>
      <c r="G38" s="1" t="s">
        <v>178</v>
      </c>
      <c r="H38" s="1" t="s">
        <v>348</v>
      </c>
      <c r="J38">
        <v>3</v>
      </c>
      <c r="K38">
        <v>1</v>
      </c>
      <c r="L38">
        <v>5</v>
      </c>
      <c r="M38">
        <v>2</v>
      </c>
      <c r="N38">
        <f t="shared" si="1"/>
        <v>11</v>
      </c>
    </row>
    <row r="39" spans="1:14" x14ac:dyDescent="0.35">
      <c r="A39" t="s">
        <v>1058</v>
      </c>
      <c r="B39" t="s">
        <v>1057</v>
      </c>
      <c r="C39" t="s">
        <v>1103</v>
      </c>
      <c r="D39" t="s">
        <v>12</v>
      </c>
      <c r="E39" t="s">
        <v>25</v>
      </c>
      <c r="F39" t="s">
        <v>73</v>
      </c>
      <c r="G39" s="1" t="s">
        <v>179</v>
      </c>
      <c r="H39" s="1" t="s">
        <v>348</v>
      </c>
      <c r="J39">
        <v>2</v>
      </c>
      <c r="K39">
        <v>0.5</v>
      </c>
      <c r="L39">
        <v>3</v>
      </c>
      <c r="M39">
        <v>1</v>
      </c>
      <c r="N39">
        <f t="shared" si="1"/>
        <v>6.5</v>
      </c>
    </row>
    <row r="40" spans="1:14" x14ac:dyDescent="0.35">
      <c r="A40" t="s">
        <v>1058</v>
      </c>
      <c r="B40" t="s">
        <v>1057</v>
      </c>
      <c r="C40" t="s">
        <v>1103</v>
      </c>
      <c r="D40" t="s">
        <v>12</v>
      </c>
      <c r="E40" t="s">
        <v>25</v>
      </c>
      <c r="F40" t="s">
        <v>73</v>
      </c>
      <c r="G40" s="1" t="s">
        <v>180</v>
      </c>
      <c r="H40" s="1" t="s">
        <v>348</v>
      </c>
      <c r="J40">
        <v>2</v>
      </c>
      <c r="K40">
        <v>0.5</v>
      </c>
      <c r="L40">
        <v>3</v>
      </c>
      <c r="M40">
        <v>1</v>
      </c>
      <c r="N40">
        <f t="shared" si="1"/>
        <v>6.5</v>
      </c>
    </row>
    <row r="41" spans="1:14" x14ac:dyDescent="0.35">
      <c r="A41" t="s">
        <v>1058</v>
      </c>
      <c r="B41" t="s">
        <v>1057</v>
      </c>
      <c r="C41" t="s">
        <v>1103</v>
      </c>
      <c r="D41" t="s">
        <v>12</v>
      </c>
      <c r="E41" t="s">
        <v>25</v>
      </c>
      <c r="F41" t="s">
        <v>73</v>
      </c>
      <c r="G41" s="1" t="s">
        <v>181</v>
      </c>
      <c r="H41" s="1" t="s">
        <v>348</v>
      </c>
      <c r="J41">
        <v>3</v>
      </c>
      <c r="K41">
        <v>1</v>
      </c>
      <c r="L41">
        <v>6</v>
      </c>
      <c r="M41">
        <v>2</v>
      </c>
      <c r="N41">
        <f t="shared" si="1"/>
        <v>12</v>
      </c>
    </row>
    <row r="42" spans="1:14" x14ac:dyDescent="0.35">
      <c r="A42" t="s">
        <v>1058</v>
      </c>
      <c r="B42" t="s">
        <v>1057</v>
      </c>
      <c r="C42" t="s">
        <v>1103</v>
      </c>
      <c r="D42" t="s">
        <v>12</v>
      </c>
      <c r="E42" t="s">
        <v>25</v>
      </c>
      <c r="F42" t="s">
        <v>73</v>
      </c>
      <c r="G42" s="1" t="s">
        <v>182</v>
      </c>
      <c r="H42" s="1" t="s">
        <v>348</v>
      </c>
      <c r="J42">
        <v>3</v>
      </c>
      <c r="K42">
        <v>0.5</v>
      </c>
      <c r="L42">
        <v>3</v>
      </c>
      <c r="M42">
        <v>1</v>
      </c>
      <c r="N42">
        <f t="shared" si="1"/>
        <v>7.5</v>
      </c>
    </row>
    <row r="43" spans="1:14" x14ac:dyDescent="0.35">
      <c r="A43" t="s">
        <v>1058</v>
      </c>
      <c r="B43" t="s">
        <v>1057</v>
      </c>
      <c r="C43" t="s">
        <v>1103</v>
      </c>
      <c r="D43" t="s">
        <v>12</v>
      </c>
      <c r="E43" t="s">
        <v>25</v>
      </c>
      <c r="F43" t="s">
        <v>73</v>
      </c>
      <c r="G43" s="1" t="s">
        <v>183</v>
      </c>
      <c r="H43" s="1" t="s">
        <v>348</v>
      </c>
      <c r="J43">
        <v>3</v>
      </c>
      <c r="K43">
        <v>0.5</v>
      </c>
      <c r="L43">
        <v>3</v>
      </c>
      <c r="M43">
        <v>1</v>
      </c>
      <c r="N43">
        <f t="shared" si="1"/>
        <v>7.5</v>
      </c>
    </row>
    <row r="44" spans="1:14" x14ac:dyDescent="0.35">
      <c r="A44" t="s">
        <v>1058</v>
      </c>
      <c r="B44" t="s">
        <v>1057</v>
      </c>
      <c r="C44" t="s">
        <v>1103</v>
      </c>
      <c r="D44" t="s">
        <v>12</v>
      </c>
      <c r="E44" t="s">
        <v>25</v>
      </c>
      <c r="F44" t="s">
        <v>73</v>
      </c>
      <c r="G44" s="1" t="s">
        <v>184</v>
      </c>
      <c r="H44" s="1" t="s">
        <v>348</v>
      </c>
      <c r="J44">
        <v>6</v>
      </c>
      <c r="K44">
        <v>2</v>
      </c>
      <c r="L44">
        <v>15</v>
      </c>
      <c r="M44">
        <v>4</v>
      </c>
      <c r="N44">
        <f t="shared" si="1"/>
        <v>27</v>
      </c>
    </row>
    <row r="45" spans="1:14" x14ac:dyDescent="0.35">
      <c r="A45" t="s">
        <v>1058</v>
      </c>
      <c r="B45" t="s">
        <v>1057</v>
      </c>
      <c r="C45" t="s">
        <v>1103</v>
      </c>
      <c r="D45" t="s">
        <v>12</v>
      </c>
      <c r="E45" t="s">
        <v>25</v>
      </c>
      <c r="F45" t="s">
        <v>73</v>
      </c>
      <c r="G45" s="1" t="s">
        <v>185</v>
      </c>
      <c r="H45" s="1" t="s">
        <v>348</v>
      </c>
      <c r="J45">
        <v>5</v>
      </c>
      <c r="K45">
        <v>3</v>
      </c>
      <c r="L45">
        <v>23</v>
      </c>
      <c r="M45">
        <v>7</v>
      </c>
      <c r="N45">
        <f t="shared" si="1"/>
        <v>38</v>
      </c>
    </row>
    <row r="46" spans="1:14" x14ac:dyDescent="0.35">
      <c r="A46" t="s">
        <v>1058</v>
      </c>
      <c r="B46" t="s">
        <v>1057</v>
      </c>
      <c r="C46" t="s">
        <v>1103</v>
      </c>
      <c r="D46" t="s">
        <v>12</v>
      </c>
      <c r="E46" t="s">
        <v>25</v>
      </c>
      <c r="F46" t="s">
        <v>73</v>
      </c>
      <c r="G46" s="1" t="s">
        <v>186</v>
      </c>
      <c r="H46" s="1" t="s">
        <v>348</v>
      </c>
      <c r="J46">
        <v>3</v>
      </c>
      <c r="K46">
        <v>1</v>
      </c>
      <c r="L46">
        <v>8</v>
      </c>
      <c r="M46">
        <v>2</v>
      </c>
      <c r="N46">
        <f t="shared" si="1"/>
        <v>14</v>
      </c>
    </row>
    <row r="47" spans="1:14" x14ac:dyDescent="0.35">
      <c r="A47" t="s">
        <v>1058</v>
      </c>
      <c r="B47" t="s">
        <v>1057</v>
      </c>
      <c r="C47" t="s">
        <v>1103</v>
      </c>
      <c r="D47" t="s">
        <v>12</v>
      </c>
      <c r="E47" t="s">
        <v>25</v>
      </c>
      <c r="F47" t="s">
        <v>73</v>
      </c>
      <c r="G47" s="1" t="s">
        <v>187</v>
      </c>
      <c r="H47" s="1" t="s">
        <v>348</v>
      </c>
      <c r="J47">
        <v>3</v>
      </c>
      <c r="K47">
        <v>1</v>
      </c>
      <c r="L47">
        <v>9</v>
      </c>
      <c r="M47">
        <v>3</v>
      </c>
      <c r="N47">
        <f t="shared" si="1"/>
        <v>16</v>
      </c>
    </row>
    <row r="48" spans="1:14" x14ac:dyDescent="0.35">
      <c r="A48" t="s">
        <v>1058</v>
      </c>
      <c r="B48" t="s">
        <v>1057</v>
      </c>
      <c r="C48" t="s">
        <v>1103</v>
      </c>
      <c r="D48" t="s">
        <v>12</v>
      </c>
      <c r="E48" t="s">
        <v>25</v>
      </c>
      <c r="F48" t="s">
        <v>73</v>
      </c>
      <c r="G48" s="1" t="s">
        <v>188</v>
      </c>
      <c r="H48" s="1" t="s">
        <v>348</v>
      </c>
      <c r="J48">
        <v>7</v>
      </c>
      <c r="K48">
        <v>2</v>
      </c>
      <c r="L48">
        <v>19</v>
      </c>
      <c r="M48">
        <v>5</v>
      </c>
      <c r="N48">
        <f t="shared" si="1"/>
        <v>33</v>
      </c>
    </row>
    <row r="49" spans="1:14" x14ac:dyDescent="0.35">
      <c r="A49" t="s">
        <v>1058</v>
      </c>
      <c r="B49" t="s">
        <v>1057</v>
      </c>
      <c r="C49" t="s">
        <v>1103</v>
      </c>
      <c r="D49" t="s">
        <v>14</v>
      </c>
      <c r="E49" t="s">
        <v>24</v>
      </c>
      <c r="F49" t="s">
        <v>48</v>
      </c>
      <c r="G49" s="1" t="s">
        <v>127</v>
      </c>
      <c r="H49" s="1" t="s">
        <v>349</v>
      </c>
      <c r="J49">
        <v>20</v>
      </c>
      <c r="K49">
        <v>7</v>
      </c>
      <c r="L49">
        <v>67</v>
      </c>
      <c r="M49">
        <v>15</v>
      </c>
      <c r="N49">
        <f t="shared" si="1"/>
        <v>109</v>
      </c>
    </row>
    <row r="50" spans="1:14" x14ac:dyDescent="0.35">
      <c r="A50" t="s">
        <v>1058</v>
      </c>
      <c r="B50" t="s">
        <v>1057</v>
      </c>
      <c r="C50" t="s">
        <v>1103</v>
      </c>
      <c r="D50" t="s">
        <v>14</v>
      </c>
      <c r="E50" t="s">
        <v>24</v>
      </c>
      <c r="F50" t="s">
        <v>48</v>
      </c>
      <c r="G50" s="1" t="s">
        <v>128</v>
      </c>
      <c r="H50" s="1" t="s">
        <v>350</v>
      </c>
      <c r="J50">
        <v>10</v>
      </c>
      <c r="K50">
        <v>5</v>
      </c>
      <c r="L50">
        <v>40</v>
      </c>
      <c r="M50">
        <v>10</v>
      </c>
      <c r="N50">
        <f t="shared" si="1"/>
        <v>65</v>
      </c>
    </row>
    <row r="51" spans="1:14" x14ac:dyDescent="0.35">
      <c r="A51" t="s">
        <v>1058</v>
      </c>
      <c r="B51" t="s">
        <v>1057</v>
      </c>
      <c r="C51" t="s">
        <v>1103</v>
      </c>
      <c r="D51" t="s">
        <v>14</v>
      </c>
      <c r="E51" t="s">
        <v>24</v>
      </c>
      <c r="F51" t="s">
        <v>50</v>
      </c>
      <c r="G51" s="1" t="s">
        <v>129</v>
      </c>
      <c r="H51" s="1" t="s">
        <v>350</v>
      </c>
      <c r="J51">
        <v>10</v>
      </c>
      <c r="K51">
        <v>5</v>
      </c>
      <c r="L51">
        <v>20</v>
      </c>
      <c r="M51">
        <v>5</v>
      </c>
      <c r="N51">
        <f t="shared" si="1"/>
        <v>40</v>
      </c>
    </row>
    <row r="52" spans="1:14" x14ac:dyDescent="0.35">
      <c r="A52" t="s">
        <v>1058</v>
      </c>
      <c r="B52" t="s">
        <v>1057</v>
      </c>
      <c r="C52" t="s">
        <v>1103</v>
      </c>
      <c r="D52" t="s">
        <v>14</v>
      </c>
      <c r="E52" t="s">
        <v>24</v>
      </c>
      <c r="G52" s="1" t="s">
        <v>130</v>
      </c>
      <c r="H52" s="1" t="s">
        <v>350</v>
      </c>
      <c r="J52">
        <v>3</v>
      </c>
      <c r="K52">
        <v>1</v>
      </c>
      <c r="L52">
        <v>5</v>
      </c>
      <c r="M52">
        <v>1</v>
      </c>
      <c r="N52">
        <f t="shared" si="1"/>
        <v>10</v>
      </c>
    </row>
    <row r="53" spans="1:14" x14ac:dyDescent="0.35">
      <c r="A53" t="s">
        <v>1058</v>
      </c>
      <c r="B53" t="s">
        <v>1057</v>
      </c>
      <c r="C53" t="s">
        <v>1103</v>
      </c>
      <c r="D53" t="s">
        <v>14</v>
      </c>
      <c r="E53" t="s">
        <v>24</v>
      </c>
      <c r="G53" s="1" t="s">
        <v>131</v>
      </c>
      <c r="H53" s="1" t="s">
        <v>350</v>
      </c>
      <c r="J53">
        <v>4</v>
      </c>
      <c r="K53">
        <v>2</v>
      </c>
      <c r="L53">
        <v>11</v>
      </c>
      <c r="M53">
        <v>3</v>
      </c>
      <c r="N53">
        <f t="shared" si="1"/>
        <v>20</v>
      </c>
    </row>
    <row r="54" spans="1:14" x14ac:dyDescent="0.35">
      <c r="A54" t="s">
        <v>1058</v>
      </c>
      <c r="B54" t="s">
        <v>1057</v>
      </c>
      <c r="C54" t="s">
        <v>1103</v>
      </c>
      <c r="D54" t="s">
        <v>14</v>
      </c>
      <c r="E54" t="s">
        <v>24</v>
      </c>
      <c r="F54" t="s">
        <v>50</v>
      </c>
      <c r="G54" s="1" t="s">
        <v>132</v>
      </c>
      <c r="H54" s="1" t="s">
        <v>350</v>
      </c>
      <c r="J54">
        <v>7</v>
      </c>
      <c r="K54">
        <v>3</v>
      </c>
      <c r="L54">
        <v>21</v>
      </c>
      <c r="M54">
        <v>5</v>
      </c>
      <c r="N54">
        <f t="shared" si="1"/>
        <v>36</v>
      </c>
    </row>
    <row r="55" spans="1:14" x14ac:dyDescent="0.35">
      <c r="A55" t="s">
        <v>1058</v>
      </c>
      <c r="B55" t="s">
        <v>1057</v>
      </c>
      <c r="C55" t="s">
        <v>1103</v>
      </c>
      <c r="D55" t="s">
        <v>14</v>
      </c>
      <c r="E55" t="s">
        <v>24</v>
      </c>
      <c r="F55" t="s">
        <v>49</v>
      </c>
      <c r="G55" s="1" t="s">
        <v>133</v>
      </c>
      <c r="H55" s="1" t="s">
        <v>350</v>
      </c>
      <c r="J55">
        <v>3</v>
      </c>
      <c r="K55">
        <v>1</v>
      </c>
      <c r="L55">
        <v>13</v>
      </c>
      <c r="M55">
        <v>3</v>
      </c>
      <c r="N55">
        <f t="shared" si="1"/>
        <v>20</v>
      </c>
    </row>
    <row r="56" spans="1:14" x14ac:dyDescent="0.35">
      <c r="A56" t="s">
        <v>1058</v>
      </c>
      <c r="B56" t="s">
        <v>1057</v>
      </c>
      <c r="C56" t="s">
        <v>1103</v>
      </c>
      <c r="D56" t="s">
        <v>14</v>
      </c>
      <c r="E56" t="s">
        <v>24</v>
      </c>
      <c r="F56" t="s">
        <v>51</v>
      </c>
      <c r="G56" s="1" t="s">
        <v>134</v>
      </c>
      <c r="H56" s="1" t="s">
        <v>350</v>
      </c>
      <c r="J56">
        <v>4</v>
      </c>
      <c r="K56">
        <v>1</v>
      </c>
      <c r="L56">
        <v>9</v>
      </c>
      <c r="M56">
        <v>2</v>
      </c>
      <c r="N56">
        <f t="shared" si="1"/>
        <v>16</v>
      </c>
    </row>
    <row r="57" spans="1:14" x14ac:dyDescent="0.35">
      <c r="A57" t="s">
        <v>1058</v>
      </c>
      <c r="B57" t="s">
        <v>1057</v>
      </c>
      <c r="C57" t="s">
        <v>1103</v>
      </c>
      <c r="D57" t="s">
        <v>14</v>
      </c>
      <c r="E57" t="s">
        <v>24</v>
      </c>
      <c r="G57" s="1" t="s">
        <v>135</v>
      </c>
      <c r="H57" s="1" t="s">
        <v>350</v>
      </c>
      <c r="J57">
        <v>2</v>
      </c>
      <c r="K57">
        <v>1</v>
      </c>
      <c r="L57">
        <v>5</v>
      </c>
      <c r="M57">
        <v>2</v>
      </c>
      <c r="N57">
        <f t="shared" si="1"/>
        <v>10</v>
      </c>
    </row>
    <row r="58" spans="1:14" x14ac:dyDescent="0.35">
      <c r="A58" t="s">
        <v>1058</v>
      </c>
      <c r="B58" t="s">
        <v>1057</v>
      </c>
      <c r="C58" t="s">
        <v>1103</v>
      </c>
      <c r="D58" t="s">
        <v>14</v>
      </c>
      <c r="E58" t="s">
        <v>24</v>
      </c>
      <c r="F58" t="s">
        <v>52</v>
      </c>
      <c r="G58" s="1" t="s">
        <v>136</v>
      </c>
      <c r="H58" s="1" t="s">
        <v>350</v>
      </c>
      <c r="J58">
        <v>4</v>
      </c>
      <c r="K58">
        <v>2</v>
      </c>
      <c r="L58">
        <v>13</v>
      </c>
      <c r="M58">
        <v>3</v>
      </c>
      <c r="N58">
        <f t="shared" si="1"/>
        <v>22</v>
      </c>
    </row>
    <row r="59" spans="1:14" x14ac:dyDescent="0.35">
      <c r="A59" t="s">
        <v>1058</v>
      </c>
      <c r="B59" t="s">
        <v>1057</v>
      </c>
      <c r="C59" t="s">
        <v>1103</v>
      </c>
      <c r="D59" t="s">
        <v>14</v>
      </c>
      <c r="E59" t="s">
        <v>24</v>
      </c>
      <c r="F59" t="s">
        <v>53</v>
      </c>
      <c r="G59" s="1" t="s">
        <v>137</v>
      </c>
      <c r="H59" s="1" t="s">
        <v>350</v>
      </c>
      <c r="J59">
        <v>5</v>
      </c>
      <c r="K59">
        <v>2</v>
      </c>
      <c r="L59">
        <v>16</v>
      </c>
      <c r="M59">
        <v>4</v>
      </c>
      <c r="N59">
        <f t="shared" si="1"/>
        <v>27</v>
      </c>
    </row>
    <row r="60" spans="1:14" x14ac:dyDescent="0.35">
      <c r="A60" t="s">
        <v>1058</v>
      </c>
      <c r="B60" t="s">
        <v>1057</v>
      </c>
      <c r="C60" t="s">
        <v>1103</v>
      </c>
      <c r="D60" t="s">
        <v>14</v>
      </c>
      <c r="E60" t="s">
        <v>25</v>
      </c>
      <c r="F60" t="s">
        <v>73</v>
      </c>
      <c r="G60" s="1" t="s">
        <v>138</v>
      </c>
      <c r="H60" s="1" t="s">
        <v>348</v>
      </c>
      <c r="J60">
        <v>4</v>
      </c>
      <c r="K60">
        <v>1</v>
      </c>
      <c r="L60">
        <v>14</v>
      </c>
      <c r="M60">
        <v>3</v>
      </c>
      <c r="N60">
        <f t="shared" si="1"/>
        <v>22</v>
      </c>
    </row>
    <row r="61" spans="1:14" x14ac:dyDescent="0.35">
      <c r="A61" t="s">
        <v>1058</v>
      </c>
      <c r="B61" t="s">
        <v>1057</v>
      </c>
      <c r="C61" t="s">
        <v>1103</v>
      </c>
      <c r="D61" t="s">
        <v>14</v>
      </c>
      <c r="E61" t="s">
        <v>25</v>
      </c>
      <c r="F61" t="s">
        <v>73</v>
      </c>
      <c r="G61" s="3" t="s">
        <v>139</v>
      </c>
      <c r="H61" s="1" t="s">
        <v>348</v>
      </c>
      <c r="J61">
        <v>20</v>
      </c>
      <c r="K61">
        <v>5</v>
      </c>
      <c r="L61">
        <v>80</v>
      </c>
      <c r="M61">
        <v>15</v>
      </c>
      <c r="N61">
        <f t="shared" si="1"/>
        <v>120</v>
      </c>
    </row>
    <row r="62" spans="1:14" x14ac:dyDescent="0.35">
      <c r="A62" t="s">
        <v>1058</v>
      </c>
      <c r="B62" t="s">
        <v>1057</v>
      </c>
      <c r="C62" t="s">
        <v>1103</v>
      </c>
      <c r="D62" t="s">
        <v>14</v>
      </c>
      <c r="E62" t="s">
        <v>25</v>
      </c>
      <c r="F62" t="s">
        <v>73</v>
      </c>
      <c r="G62" s="3" t="s">
        <v>140</v>
      </c>
      <c r="H62" s="1" t="s">
        <v>348</v>
      </c>
      <c r="J62">
        <v>10</v>
      </c>
      <c r="K62">
        <v>4</v>
      </c>
      <c r="L62">
        <v>29</v>
      </c>
      <c r="M62">
        <v>9</v>
      </c>
      <c r="N62">
        <f t="shared" si="1"/>
        <v>52</v>
      </c>
    </row>
    <row r="63" spans="1:14" x14ac:dyDescent="0.35">
      <c r="A63" t="s">
        <v>1058</v>
      </c>
      <c r="B63" t="s">
        <v>1057</v>
      </c>
      <c r="C63" t="s">
        <v>1103</v>
      </c>
      <c r="D63" t="s">
        <v>14</v>
      </c>
      <c r="E63" t="s">
        <v>25</v>
      </c>
      <c r="F63" t="s">
        <v>73</v>
      </c>
      <c r="G63" s="3" t="s">
        <v>141</v>
      </c>
      <c r="H63" s="1" t="s">
        <v>348</v>
      </c>
      <c r="J63">
        <v>4</v>
      </c>
      <c r="K63">
        <v>1</v>
      </c>
      <c r="L63">
        <v>13</v>
      </c>
      <c r="M63">
        <v>3</v>
      </c>
      <c r="N63">
        <f t="shared" si="1"/>
        <v>21</v>
      </c>
    </row>
    <row r="64" spans="1:14" x14ac:dyDescent="0.35">
      <c r="A64" t="s">
        <v>1058</v>
      </c>
      <c r="B64" t="s">
        <v>1057</v>
      </c>
      <c r="C64" t="s">
        <v>1103</v>
      </c>
      <c r="D64" t="s">
        <v>14</v>
      </c>
      <c r="E64" t="s">
        <v>25</v>
      </c>
      <c r="F64" t="s">
        <v>73</v>
      </c>
      <c r="G64" s="3" t="s">
        <v>142</v>
      </c>
      <c r="H64" s="1" t="s">
        <v>348</v>
      </c>
      <c r="J64">
        <v>4</v>
      </c>
      <c r="K64">
        <v>1</v>
      </c>
      <c r="L64">
        <v>15</v>
      </c>
      <c r="M64">
        <v>5</v>
      </c>
      <c r="N64">
        <f t="shared" si="1"/>
        <v>25</v>
      </c>
    </row>
    <row r="65" spans="1:14" x14ac:dyDescent="0.35">
      <c r="A65" t="s">
        <v>1058</v>
      </c>
      <c r="B65" t="s">
        <v>1057</v>
      </c>
      <c r="C65" t="s">
        <v>1103</v>
      </c>
      <c r="D65" t="s">
        <v>14</v>
      </c>
      <c r="E65" t="s">
        <v>25</v>
      </c>
      <c r="F65" t="s">
        <v>73</v>
      </c>
      <c r="G65" s="3" t="s">
        <v>143</v>
      </c>
      <c r="H65" s="1" t="s">
        <v>348</v>
      </c>
      <c r="J65">
        <v>4</v>
      </c>
      <c r="K65">
        <v>2</v>
      </c>
      <c r="L65">
        <v>25</v>
      </c>
      <c r="M65">
        <v>10</v>
      </c>
      <c r="N65">
        <f t="shared" si="1"/>
        <v>41</v>
      </c>
    </row>
    <row r="66" spans="1:14" x14ac:dyDescent="0.35">
      <c r="A66" t="s">
        <v>1058</v>
      </c>
      <c r="B66" t="s">
        <v>1057</v>
      </c>
      <c r="C66" t="s">
        <v>1103</v>
      </c>
      <c r="D66" t="s">
        <v>14</v>
      </c>
      <c r="E66" t="s">
        <v>25</v>
      </c>
      <c r="F66" t="s">
        <v>73</v>
      </c>
      <c r="G66" s="3" t="s">
        <v>144</v>
      </c>
      <c r="H66" s="1" t="s">
        <v>348</v>
      </c>
      <c r="J66">
        <v>3</v>
      </c>
      <c r="K66">
        <v>1</v>
      </c>
      <c r="L66">
        <v>10</v>
      </c>
      <c r="M66">
        <v>3</v>
      </c>
      <c r="N66">
        <f t="shared" ref="N66:N98" si="2">SUM(J66:M66)</f>
        <v>17</v>
      </c>
    </row>
    <row r="67" spans="1:14" x14ac:dyDescent="0.35">
      <c r="A67" t="s">
        <v>1058</v>
      </c>
      <c r="B67" t="s">
        <v>1057</v>
      </c>
      <c r="C67" t="s">
        <v>1103</v>
      </c>
      <c r="D67" t="s">
        <v>14</v>
      </c>
      <c r="E67" t="s">
        <v>25</v>
      </c>
      <c r="F67" t="s">
        <v>73</v>
      </c>
      <c r="G67" s="3" t="s">
        <v>145</v>
      </c>
      <c r="H67" s="1" t="s">
        <v>348</v>
      </c>
      <c r="J67">
        <v>5</v>
      </c>
      <c r="K67">
        <v>2</v>
      </c>
      <c r="L67">
        <v>19</v>
      </c>
      <c r="M67">
        <v>4</v>
      </c>
      <c r="N67">
        <f t="shared" si="2"/>
        <v>30</v>
      </c>
    </row>
    <row r="68" spans="1:14" x14ac:dyDescent="0.35">
      <c r="A68" t="s">
        <v>1058</v>
      </c>
      <c r="B68" t="s">
        <v>1057</v>
      </c>
      <c r="C68" t="s">
        <v>1103</v>
      </c>
      <c r="D68" t="s">
        <v>14</v>
      </c>
      <c r="E68" t="s">
        <v>25</v>
      </c>
      <c r="F68" t="s">
        <v>73</v>
      </c>
      <c r="G68" s="3" t="s">
        <v>146</v>
      </c>
      <c r="H68" s="1" t="s">
        <v>348</v>
      </c>
      <c r="J68">
        <v>3</v>
      </c>
      <c r="K68">
        <v>1</v>
      </c>
      <c r="L68">
        <v>14</v>
      </c>
      <c r="M68">
        <v>4</v>
      </c>
      <c r="N68">
        <f t="shared" si="2"/>
        <v>22</v>
      </c>
    </row>
    <row r="69" spans="1:14" x14ac:dyDescent="0.35">
      <c r="A69" t="s">
        <v>1058</v>
      </c>
      <c r="B69" t="s">
        <v>1057</v>
      </c>
      <c r="C69" t="s">
        <v>1103</v>
      </c>
      <c r="D69" t="s">
        <v>14</v>
      </c>
      <c r="E69" t="s">
        <v>25</v>
      </c>
      <c r="F69" t="s">
        <v>73</v>
      </c>
      <c r="G69" s="3" t="s">
        <v>1015</v>
      </c>
      <c r="H69" s="1" t="s">
        <v>348</v>
      </c>
      <c r="J69">
        <v>8</v>
      </c>
      <c r="K69">
        <v>2</v>
      </c>
      <c r="L69">
        <v>40</v>
      </c>
      <c r="M69">
        <v>20</v>
      </c>
      <c r="N69">
        <f t="shared" si="2"/>
        <v>70</v>
      </c>
    </row>
    <row r="70" spans="1:14" x14ac:dyDescent="0.35">
      <c r="A70" t="s">
        <v>1058</v>
      </c>
      <c r="B70" t="s">
        <v>1057</v>
      </c>
      <c r="C70" t="s">
        <v>1103</v>
      </c>
      <c r="D70" t="s">
        <v>14</v>
      </c>
      <c r="E70" t="s">
        <v>25</v>
      </c>
      <c r="F70" t="s">
        <v>73</v>
      </c>
      <c r="G70" s="3" t="s">
        <v>1016</v>
      </c>
      <c r="H70" s="1" t="s">
        <v>349</v>
      </c>
      <c r="J70">
        <v>32</v>
      </c>
      <c r="K70">
        <v>8</v>
      </c>
      <c r="L70">
        <v>140</v>
      </c>
      <c r="M70">
        <v>60</v>
      </c>
      <c r="N70">
        <f t="shared" si="2"/>
        <v>240</v>
      </c>
    </row>
    <row r="71" spans="1:14" x14ac:dyDescent="0.35">
      <c r="A71" t="s">
        <v>1058</v>
      </c>
      <c r="B71" t="s">
        <v>1057</v>
      </c>
      <c r="C71" t="s">
        <v>1103</v>
      </c>
      <c r="D71" t="s">
        <v>14</v>
      </c>
      <c r="E71" t="s">
        <v>25</v>
      </c>
      <c r="F71" t="s">
        <v>73</v>
      </c>
      <c r="G71" s="3" t="s">
        <v>147</v>
      </c>
      <c r="H71" s="1" t="s">
        <v>348</v>
      </c>
      <c r="J71">
        <v>13</v>
      </c>
      <c r="K71">
        <v>0</v>
      </c>
      <c r="L71">
        <v>27</v>
      </c>
      <c r="M71">
        <v>8</v>
      </c>
      <c r="N71">
        <f t="shared" si="2"/>
        <v>48</v>
      </c>
    </row>
    <row r="72" spans="1:14" x14ac:dyDescent="0.35">
      <c r="A72" t="s">
        <v>1058</v>
      </c>
      <c r="B72" t="s">
        <v>1057</v>
      </c>
      <c r="C72" t="s">
        <v>1103</v>
      </c>
      <c r="D72" t="s">
        <v>14</v>
      </c>
      <c r="E72" t="s">
        <v>25</v>
      </c>
      <c r="F72" t="s">
        <v>73</v>
      </c>
      <c r="G72" s="3" t="s">
        <v>148</v>
      </c>
      <c r="H72" s="1" t="s">
        <v>348</v>
      </c>
      <c r="J72">
        <v>5</v>
      </c>
      <c r="K72">
        <v>2</v>
      </c>
      <c r="L72">
        <v>14</v>
      </c>
      <c r="M72">
        <v>4</v>
      </c>
      <c r="N72">
        <f t="shared" si="2"/>
        <v>25</v>
      </c>
    </row>
    <row r="73" spans="1:14" x14ac:dyDescent="0.35">
      <c r="A73" t="s">
        <v>1058</v>
      </c>
      <c r="B73" t="s">
        <v>1057</v>
      </c>
      <c r="C73" t="s">
        <v>1103</v>
      </c>
      <c r="D73" t="s">
        <v>14</v>
      </c>
      <c r="E73" t="s">
        <v>25</v>
      </c>
      <c r="F73" t="s">
        <v>73</v>
      </c>
      <c r="G73" s="3" t="s">
        <v>149</v>
      </c>
      <c r="H73" s="1" t="s">
        <v>349</v>
      </c>
      <c r="J73">
        <v>4</v>
      </c>
      <c r="K73">
        <v>1</v>
      </c>
      <c r="L73">
        <v>9</v>
      </c>
      <c r="M73">
        <v>3</v>
      </c>
      <c r="N73">
        <f t="shared" si="2"/>
        <v>17</v>
      </c>
    </row>
    <row r="74" spans="1:14" x14ac:dyDescent="0.35">
      <c r="A74" t="s">
        <v>1058</v>
      </c>
      <c r="B74" t="s">
        <v>1057</v>
      </c>
      <c r="C74" t="s">
        <v>1103</v>
      </c>
      <c r="D74" t="s">
        <v>14</v>
      </c>
      <c r="E74" t="s">
        <v>25</v>
      </c>
      <c r="F74" t="s">
        <v>73</v>
      </c>
      <c r="G74" s="3" t="s">
        <v>150</v>
      </c>
      <c r="H74" s="1" t="s">
        <v>349</v>
      </c>
      <c r="J74">
        <v>3</v>
      </c>
      <c r="K74">
        <v>1</v>
      </c>
      <c r="L74">
        <v>7</v>
      </c>
      <c r="M74">
        <v>2</v>
      </c>
      <c r="N74">
        <f t="shared" si="2"/>
        <v>13</v>
      </c>
    </row>
    <row r="75" spans="1:14" x14ac:dyDescent="0.35">
      <c r="A75" t="s">
        <v>1058</v>
      </c>
      <c r="B75" t="s">
        <v>1057</v>
      </c>
      <c r="C75" t="s">
        <v>1103</v>
      </c>
      <c r="D75" t="s">
        <v>14</v>
      </c>
      <c r="E75" t="s">
        <v>25</v>
      </c>
      <c r="F75" t="s">
        <v>73</v>
      </c>
      <c r="G75" s="3" t="s">
        <v>151</v>
      </c>
      <c r="H75" s="1" t="s">
        <v>349</v>
      </c>
      <c r="J75">
        <v>2</v>
      </c>
      <c r="K75">
        <v>0.5</v>
      </c>
      <c r="L75">
        <v>5</v>
      </c>
      <c r="M75">
        <v>2</v>
      </c>
      <c r="N75">
        <f t="shared" si="2"/>
        <v>9.5</v>
      </c>
    </row>
    <row r="76" spans="1:14" x14ac:dyDescent="0.35">
      <c r="A76" t="s">
        <v>1058</v>
      </c>
      <c r="B76" t="s">
        <v>1057</v>
      </c>
      <c r="C76" t="s">
        <v>1103</v>
      </c>
      <c r="D76" t="s">
        <v>14</v>
      </c>
      <c r="E76" t="s">
        <v>25</v>
      </c>
      <c r="F76" t="s">
        <v>73</v>
      </c>
      <c r="G76" s="3" t="s">
        <v>152</v>
      </c>
      <c r="H76" s="1" t="s">
        <v>349</v>
      </c>
      <c r="J76">
        <v>2</v>
      </c>
      <c r="K76">
        <v>0.5</v>
      </c>
      <c r="L76">
        <v>5</v>
      </c>
      <c r="M76">
        <v>1</v>
      </c>
      <c r="N76">
        <f t="shared" si="2"/>
        <v>8.5</v>
      </c>
    </row>
    <row r="77" spans="1:14" x14ac:dyDescent="0.35">
      <c r="A77" t="s">
        <v>1058</v>
      </c>
      <c r="B77" t="s">
        <v>1057</v>
      </c>
      <c r="C77" t="s">
        <v>1103</v>
      </c>
      <c r="D77" t="s">
        <v>14</v>
      </c>
      <c r="E77" t="s">
        <v>25</v>
      </c>
      <c r="F77" t="s">
        <v>73</v>
      </c>
      <c r="G77" s="3" t="s">
        <v>153</v>
      </c>
      <c r="H77" s="1" t="s">
        <v>349</v>
      </c>
      <c r="J77">
        <v>1</v>
      </c>
      <c r="K77">
        <v>0</v>
      </c>
      <c r="L77">
        <v>5</v>
      </c>
      <c r="M77">
        <v>2</v>
      </c>
      <c r="N77">
        <f t="shared" si="2"/>
        <v>8</v>
      </c>
    </row>
    <row r="78" spans="1:14" x14ac:dyDescent="0.35">
      <c r="A78" t="s">
        <v>1058</v>
      </c>
      <c r="B78" t="s">
        <v>1057</v>
      </c>
      <c r="C78" t="s">
        <v>1103</v>
      </c>
      <c r="D78" t="s">
        <v>14</v>
      </c>
      <c r="E78" t="s">
        <v>25</v>
      </c>
      <c r="F78" t="s">
        <v>73</v>
      </c>
      <c r="G78" s="3" t="s">
        <v>154</v>
      </c>
      <c r="H78" s="1" t="s">
        <v>349</v>
      </c>
      <c r="J78">
        <v>3</v>
      </c>
      <c r="K78">
        <v>0</v>
      </c>
      <c r="L78">
        <v>8</v>
      </c>
      <c r="M78">
        <v>2</v>
      </c>
      <c r="N78">
        <f t="shared" si="2"/>
        <v>13</v>
      </c>
    </row>
    <row r="79" spans="1:14" x14ac:dyDescent="0.35">
      <c r="A79" t="s">
        <v>1058</v>
      </c>
      <c r="B79" t="s">
        <v>1057</v>
      </c>
      <c r="C79" t="s">
        <v>1103</v>
      </c>
      <c r="D79" t="s">
        <v>14</v>
      </c>
      <c r="E79" t="s">
        <v>27</v>
      </c>
      <c r="F79" t="s">
        <v>81</v>
      </c>
      <c r="G79" s="1" t="s">
        <v>155</v>
      </c>
      <c r="H79" s="1" t="s">
        <v>349</v>
      </c>
      <c r="J79">
        <v>5</v>
      </c>
      <c r="K79">
        <v>0</v>
      </c>
      <c r="L79">
        <v>14</v>
      </c>
      <c r="M79">
        <v>3</v>
      </c>
      <c r="N79">
        <f t="shared" si="2"/>
        <v>22</v>
      </c>
    </row>
    <row r="80" spans="1:14" x14ac:dyDescent="0.35">
      <c r="A80" t="s">
        <v>1058</v>
      </c>
      <c r="B80" t="s">
        <v>1057</v>
      </c>
      <c r="C80" t="s">
        <v>1103</v>
      </c>
      <c r="D80" t="s">
        <v>14</v>
      </c>
      <c r="E80" t="s">
        <v>27</v>
      </c>
      <c r="F80" t="s">
        <v>81</v>
      </c>
      <c r="G80" s="1" t="s">
        <v>156</v>
      </c>
      <c r="H80" s="1" t="s">
        <v>349</v>
      </c>
      <c r="J80">
        <v>5</v>
      </c>
      <c r="K80">
        <v>0</v>
      </c>
      <c r="L80">
        <v>13</v>
      </c>
      <c r="M80">
        <v>3</v>
      </c>
      <c r="N80">
        <f t="shared" si="2"/>
        <v>21</v>
      </c>
    </row>
    <row r="81" spans="1:14" x14ac:dyDescent="0.35">
      <c r="A81" t="s">
        <v>1058</v>
      </c>
      <c r="B81" t="s">
        <v>1057</v>
      </c>
      <c r="C81" t="s">
        <v>1103</v>
      </c>
      <c r="D81" t="s">
        <v>14</v>
      </c>
      <c r="E81" t="s">
        <v>27</v>
      </c>
      <c r="F81" t="s">
        <v>81</v>
      </c>
      <c r="G81" s="1" t="s">
        <v>157</v>
      </c>
      <c r="H81" s="1" t="s">
        <v>349</v>
      </c>
      <c r="J81">
        <v>7</v>
      </c>
      <c r="K81">
        <v>0</v>
      </c>
      <c r="L81">
        <v>19</v>
      </c>
      <c r="M81">
        <v>5</v>
      </c>
      <c r="N81">
        <f t="shared" si="2"/>
        <v>31</v>
      </c>
    </row>
    <row r="82" spans="1:14" x14ac:dyDescent="0.35">
      <c r="A82" t="s">
        <v>1058</v>
      </c>
      <c r="B82" t="s">
        <v>1057</v>
      </c>
      <c r="C82" t="s">
        <v>1085</v>
      </c>
      <c r="D82" t="s">
        <v>15</v>
      </c>
      <c r="E82" t="s">
        <v>25</v>
      </c>
      <c r="F82" t="s">
        <v>37</v>
      </c>
      <c r="G82" s="1" t="s">
        <v>211</v>
      </c>
      <c r="H82" s="1" t="s">
        <v>349</v>
      </c>
      <c r="J82">
        <v>3</v>
      </c>
      <c r="K82">
        <v>1</v>
      </c>
      <c r="L82">
        <v>9</v>
      </c>
      <c r="M82">
        <v>1</v>
      </c>
      <c r="N82">
        <f t="shared" si="2"/>
        <v>14</v>
      </c>
    </row>
    <row r="83" spans="1:14" x14ac:dyDescent="0.35">
      <c r="A83" t="s">
        <v>1058</v>
      </c>
      <c r="B83" t="s">
        <v>1057</v>
      </c>
      <c r="C83" t="s">
        <v>1085</v>
      </c>
      <c r="D83" t="s">
        <v>15</v>
      </c>
      <c r="E83" t="s">
        <v>25</v>
      </c>
      <c r="F83" t="s">
        <v>38</v>
      </c>
      <c r="G83" s="1" t="s">
        <v>212</v>
      </c>
      <c r="H83" s="1" t="s">
        <v>349</v>
      </c>
      <c r="J83">
        <v>3</v>
      </c>
      <c r="K83">
        <v>1</v>
      </c>
      <c r="L83">
        <v>12</v>
      </c>
      <c r="M83">
        <v>1</v>
      </c>
      <c r="N83">
        <f t="shared" si="2"/>
        <v>17</v>
      </c>
    </row>
    <row r="84" spans="1:14" x14ac:dyDescent="0.35">
      <c r="A84" t="s">
        <v>1058</v>
      </c>
      <c r="B84" t="s">
        <v>1057</v>
      </c>
      <c r="C84" t="s">
        <v>1085</v>
      </c>
      <c r="D84" t="s">
        <v>15</v>
      </c>
      <c r="E84" t="s">
        <v>25</v>
      </c>
      <c r="F84" t="s">
        <v>38</v>
      </c>
      <c r="G84" s="1" t="s">
        <v>213</v>
      </c>
      <c r="H84" s="1" t="s">
        <v>349</v>
      </c>
      <c r="J84">
        <v>3</v>
      </c>
      <c r="K84">
        <v>1</v>
      </c>
      <c r="L84">
        <v>11</v>
      </c>
      <c r="M84">
        <v>1</v>
      </c>
      <c r="N84">
        <f t="shared" si="2"/>
        <v>16</v>
      </c>
    </row>
    <row r="85" spans="1:14" x14ac:dyDescent="0.35">
      <c r="A85" t="s">
        <v>1058</v>
      </c>
      <c r="B85" t="s">
        <v>1057</v>
      </c>
      <c r="C85" t="s">
        <v>1085</v>
      </c>
      <c r="D85" t="s">
        <v>15</v>
      </c>
      <c r="E85" t="s">
        <v>25</v>
      </c>
      <c r="F85" t="s">
        <v>59</v>
      </c>
      <c r="G85" s="1" t="s">
        <v>214</v>
      </c>
      <c r="H85" s="1" t="s">
        <v>349</v>
      </c>
      <c r="J85">
        <v>2</v>
      </c>
      <c r="K85">
        <v>1</v>
      </c>
      <c r="L85">
        <v>6</v>
      </c>
      <c r="M85">
        <v>1</v>
      </c>
      <c r="N85">
        <f t="shared" si="2"/>
        <v>10</v>
      </c>
    </row>
    <row r="86" spans="1:14" x14ac:dyDescent="0.35">
      <c r="A86" t="s">
        <v>1058</v>
      </c>
      <c r="B86" t="s">
        <v>1057</v>
      </c>
      <c r="C86" t="s">
        <v>1085</v>
      </c>
      <c r="D86" t="s">
        <v>15</v>
      </c>
      <c r="E86" t="s">
        <v>24</v>
      </c>
      <c r="F86" t="s">
        <v>58</v>
      </c>
      <c r="G86" s="1" t="s">
        <v>211</v>
      </c>
      <c r="H86" s="1" t="s">
        <v>349</v>
      </c>
      <c r="J86">
        <v>1</v>
      </c>
      <c r="K86">
        <v>0.5</v>
      </c>
      <c r="L86">
        <v>5</v>
      </c>
      <c r="M86">
        <v>1</v>
      </c>
      <c r="N86">
        <f t="shared" si="2"/>
        <v>7.5</v>
      </c>
    </row>
    <row r="87" spans="1:14" x14ac:dyDescent="0.35">
      <c r="A87" t="s">
        <v>1058</v>
      </c>
      <c r="B87" t="s">
        <v>1057</v>
      </c>
      <c r="C87" t="s">
        <v>1085</v>
      </c>
      <c r="D87" t="s">
        <v>15</v>
      </c>
      <c r="E87" t="s">
        <v>24</v>
      </c>
      <c r="F87" t="s">
        <v>57</v>
      </c>
      <c r="G87" s="1" t="s">
        <v>212</v>
      </c>
      <c r="H87" s="1" t="s">
        <v>349</v>
      </c>
      <c r="J87">
        <v>1</v>
      </c>
      <c r="K87">
        <v>0.5</v>
      </c>
      <c r="L87">
        <v>5</v>
      </c>
      <c r="M87">
        <v>1</v>
      </c>
      <c r="N87">
        <f t="shared" si="2"/>
        <v>7.5</v>
      </c>
    </row>
    <row r="88" spans="1:14" x14ac:dyDescent="0.35">
      <c r="A88" t="s">
        <v>1058</v>
      </c>
      <c r="B88" t="s">
        <v>1057</v>
      </c>
      <c r="C88" t="s">
        <v>1085</v>
      </c>
      <c r="D88" t="s">
        <v>15</v>
      </c>
      <c r="E88" t="s">
        <v>24</v>
      </c>
      <c r="F88" t="s">
        <v>57</v>
      </c>
      <c r="G88" s="1" t="s">
        <v>213</v>
      </c>
      <c r="H88" s="1" t="s">
        <v>349</v>
      </c>
      <c r="J88">
        <v>1</v>
      </c>
      <c r="K88">
        <v>0.5</v>
      </c>
      <c r="L88">
        <v>5</v>
      </c>
      <c r="M88">
        <v>1</v>
      </c>
      <c r="N88">
        <f t="shared" si="2"/>
        <v>7.5</v>
      </c>
    </row>
    <row r="89" spans="1:14" x14ac:dyDescent="0.35">
      <c r="A89" t="s">
        <v>1058</v>
      </c>
      <c r="B89" t="s">
        <v>1057</v>
      </c>
      <c r="C89" t="s">
        <v>1085</v>
      </c>
      <c r="D89" t="s">
        <v>15</v>
      </c>
      <c r="E89" t="s">
        <v>24</v>
      </c>
      <c r="F89" t="s">
        <v>59</v>
      </c>
      <c r="G89" s="1" t="s">
        <v>214</v>
      </c>
      <c r="H89" s="1" t="s">
        <v>349</v>
      </c>
      <c r="J89">
        <v>1</v>
      </c>
      <c r="K89">
        <v>0.5</v>
      </c>
      <c r="L89">
        <v>3</v>
      </c>
      <c r="M89">
        <v>1</v>
      </c>
      <c r="N89">
        <f t="shared" si="2"/>
        <v>5.5</v>
      </c>
    </row>
    <row r="90" spans="1:14" x14ac:dyDescent="0.35">
      <c r="A90" t="s">
        <v>1058</v>
      </c>
      <c r="B90" t="s">
        <v>1057</v>
      </c>
      <c r="C90" t="s">
        <v>1085</v>
      </c>
      <c r="D90" t="s">
        <v>15</v>
      </c>
      <c r="E90" t="s">
        <v>27</v>
      </c>
      <c r="F90" t="s">
        <v>80</v>
      </c>
      <c r="G90" s="1" t="s">
        <v>215</v>
      </c>
      <c r="H90" s="1" t="s">
        <v>349</v>
      </c>
      <c r="J90">
        <v>5</v>
      </c>
      <c r="K90">
        <v>0</v>
      </c>
      <c r="L90">
        <v>17</v>
      </c>
      <c r="M90">
        <v>3</v>
      </c>
      <c r="N90">
        <f t="shared" si="2"/>
        <v>25</v>
      </c>
    </row>
    <row r="91" spans="1:14" x14ac:dyDescent="0.35">
      <c r="A91" t="s">
        <v>1058</v>
      </c>
      <c r="B91" t="s">
        <v>1057</v>
      </c>
      <c r="C91" t="s">
        <v>1085</v>
      </c>
      <c r="D91" t="s">
        <v>15</v>
      </c>
      <c r="E91" t="s">
        <v>27</v>
      </c>
      <c r="F91" t="s">
        <v>80</v>
      </c>
      <c r="G91" s="3" t="s">
        <v>216</v>
      </c>
      <c r="H91" s="1" t="s">
        <v>349</v>
      </c>
      <c r="J91">
        <v>5</v>
      </c>
      <c r="K91">
        <v>0</v>
      </c>
      <c r="L91">
        <v>12</v>
      </c>
      <c r="M91">
        <v>2</v>
      </c>
      <c r="N91">
        <f t="shared" si="2"/>
        <v>19</v>
      </c>
    </row>
    <row r="92" spans="1:14" x14ac:dyDescent="0.35">
      <c r="A92" t="s">
        <v>1058</v>
      </c>
      <c r="B92" t="s">
        <v>1057</v>
      </c>
      <c r="C92" t="s">
        <v>1085</v>
      </c>
      <c r="D92" t="s">
        <v>15</v>
      </c>
      <c r="E92" t="s">
        <v>27</v>
      </c>
      <c r="F92" t="s">
        <v>80</v>
      </c>
      <c r="G92" s="1" t="s">
        <v>217</v>
      </c>
      <c r="H92" s="1" t="s">
        <v>349</v>
      </c>
      <c r="J92">
        <v>3</v>
      </c>
      <c r="K92">
        <v>0</v>
      </c>
      <c r="L92">
        <v>10</v>
      </c>
      <c r="M92">
        <v>1</v>
      </c>
      <c r="N92">
        <f t="shared" si="2"/>
        <v>14</v>
      </c>
    </row>
    <row r="93" spans="1:14" x14ac:dyDescent="0.35">
      <c r="A93" t="s">
        <v>1058</v>
      </c>
      <c r="B93" t="s">
        <v>1057</v>
      </c>
      <c r="C93" t="s">
        <v>1085</v>
      </c>
      <c r="D93" t="s">
        <v>16</v>
      </c>
      <c r="E93" t="s">
        <v>24</v>
      </c>
      <c r="F93" t="s">
        <v>60</v>
      </c>
      <c r="G93" s="1" t="s">
        <v>218</v>
      </c>
      <c r="H93" s="1" t="s">
        <v>345</v>
      </c>
      <c r="J93">
        <v>3</v>
      </c>
      <c r="K93">
        <v>0.5</v>
      </c>
      <c r="L93">
        <v>4</v>
      </c>
      <c r="M93">
        <v>1</v>
      </c>
      <c r="N93">
        <f t="shared" si="2"/>
        <v>8.5</v>
      </c>
    </row>
    <row r="94" spans="1:14" x14ac:dyDescent="0.35">
      <c r="A94" t="s">
        <v>1058</v>
      </c>
      <c r="B94" t="s">
        <v>1057</v>
      </c>
      <c r="C94" t="s">
        <v>1085</v>
      </c>
      <c r="D94" t="s">
        <v>16</v>
      </c>
      <c r="E94" t="s">
        <v>24</v>
      </c>
      <c r="F94" t="s">
        <v>61</v>
      </c>
      <c r="G94" s="1" t="s">
        <v>222</v>
      </c>
      <c r="H94" s="1" t="s">
        <v>346</v>
      </c>
      <c r="J94">
        <v>0</v>
      </c>
      <c r="K94">
        <v>0</v>
      </c>
      <c r="L94">
        <v>0</v>
      </c>
      <c r="M94">
        <v>0</v>
      </c>
      <c r="N94">
        <f t="shared" si="2"/>
        <v>0</v>
      </c>
    </row>
    <row r="95" spans="1:14" x14ac:dyDescent="0.35">
      <c r="A95" t="s">
        <v>1058</v>
      </c>
      <c r="B95" t="s">
        <v>1057</v>
      </c>
      <c r="C95" t="s">
        <v>1085</v>
      </c>
      <c r="D95" t="s">
        <v>16</v>
      </c>
      <c r="E95" t="s">
        <v>25</v>
      </c>
      <c r="F95" t="s">
        <v>39</v>
      </c>
      <c r="G95" s="1" t="s">
        <v>219</v>
      </c>
      <c r="H95" s="1" t="s">
        <v>346</v>
      </c>
      <c r="J95">
        <v>3</v>
      </c>
      <c r="K95">
        <v>0.5</v>
      </c>
      <c r="L95">
        <v>4</v>
      </c>
      <c r="M95">
        <v>1</v>
      </c>
      <c r="N95">
        <f t="shared" si="2"/>
        <v>8.5</v>
      </c>
    </row>
    <row r="96" spans="1:14" x14ac:dyDescent="0.35">
      <c r="A96" t="s">
        <v>1058</v>
      </c>
      <c r="B96" t="s">
        <v>1057</v>
      </c>
      <c r="C96" t="s">
        <v>1085</v>
      </c>
      <c r="D96" t="s">
        <v>16</v>
      </c>
      <c r="E96" t="s">
        <v>25</v>
      </c>
      <c r="F96" t="s">
        <v>39</v>
      </c>
      <c r="G96" s="1" t="s">
        <v>220</v>
      </c>
      <c r="H96" s="1" t="s">
        <v>346</v>
      </c>
      <c r="J96">
        <v>3</v>
      </c>
      <c r="K96">
        <v>0.5</v>
      </c>
      <c r="L96">
        <v>4</v>
      </c>
      <c r="M96">
        <v>1</v>
      </c>
      <c r="N96">
        <f t="shared" si="2"/>
        <v>8.5</v>
      </c>
    </row>
    <row r="97" spans="1:14" x14ac:dyDescent="0.35">
      <c r="A97" t="s">
        <v>1058</v>
      </c>
      <c r="B97" t="s">
        <v>1057</v>
      </c>
      <c r="C97" t="s">
        <v>1085</v>
      </c>
      <c r="D97" t="s">
        <v>16</v>
      </c>
      <c r="E97" t="s">
        <v>27</v>
      </c>
      <c r="F97" t="s">
        <v>78</v>
      </c>
      <c r="G97" s="1" t="s">
        <v>222</v>
      </c>
      <c r="H97" s="1" t="s">
        <v>346</v>
      </c>
      <c r="J97">
        <v>0</v>
      </c>
      <c r="K97">
        <v>0</v>
      </c>
      <c r="L97">
        <v>0</v>
      </c>
      <c r="M97">
        <v>0</v>
      </c>
      <c r="N97">
        <f t="shared" si="2"/>
        <v>0</v>
      </c>
    </row>
    <row r="98" spans="1:14" x14ac:dyDescent="0.35">
      <c r="A98" t="s">
        <v>1058</v>
      </c>
      <c r="B98" t="s">
        <v>1057</v>
      </c>
      <c r="C98" t="s">
        <v>1152</v>
      </c>
      <c r="D98" t="s">
        <v>20</v>
      </c>
      <c r="E98" t="s">
        <v>24</v>
      </c>
      <c r="G98" s="1" t="s">
        <v>223</v>
      </c>
      <c r="H98" s="1" t="s">
        <v>349</v>
      </c>
      <c r="J98">
        <v>40</v>
      </c>
      <c r="K98">
        <v>0</v>
      </c>
      <c r="L98">
        <v>10</v>
      </c>
      <c r="M98">
        <v>0</v>
      </c>
      <c r="N98">
        <f t="shared" si="2"/>
        <v>50</v>
      </c>
    </row>
    <row r="99" spans="1:14" x14ac:dyDescent="0.35">
      <c r="A99" t="s">
        <v>1058</v>
      </c>
      <c r="B99" t="s">
        <v>1057</v>
      </c>
      <c r="C99" t="s">
        <v>1152</v>
      </c>
      <c r="D99" t="s">
        <v>20</v>
      </c>
      <c r="E99" t="s">
        <v>24</v>
      </c>
      <c r="G99" s="1" t="s">
        <v>224</v>
      </c>
      <c r="H99" s="1" t="s">
        <v>349</v>
      </c>
      <c r="J99">
        <v>40</v>
      </c>
      <c r="K99">
        <v>0</v>
      </c>
      <c r="L99">
        <v>10</v>
      </c>
      <c r="M99">
        <v>10</v>
      </c>
      <c r="N99">
        <f t="shared" ref="N99:N130" si="3">SUM(J99:M99)</f>
        <v>60</v>
      </c>
    </row>
    <row r="100" spans="1:14" x14ac:dyDescent="0.35">
      <c r="A100" t="s">
        <v>1058</v>
      </c>
      <c r="B100" t="s">
        <v>1057</v>
      </c>
      <c r="C100" t="s">
        <v>1152</v>
      </c>
      <c r="D100" t="s">
        <v>20</v>
      </c>
      <c r="E100" t="s">
        <v>24</v>
      </c>
      <c r="G100" s="1" t="s">
        <v>225</v>
      </c>
      <c r="H100" s="1" t="s">
        <v>349</v>
      </c>
      <c r="J100">
        <v>15</v>
      </c>
      <c r="K100">
        <v>0</v>
      </c>
      <c r="L100">
        <v>15</v>
      </c>
      <c r="M100">
        <v>5</v>
      </c>
      <c r="N100">
        <f t="shared" si="3"/>
        <v>35</v>
      </c>
    </row>
    <row r="101" spans="1:14" x14ac:dyDescent="0.35">
      <c r="A101" t="s">
        <v>1058</v>
      </c>
      <c r="B101" t="s">
        <v>1057</v>
      </c>
      <c r="C101" t="s">
        <v>1152</v>
      </c>
      <c r="D101" t="s">
        <v>20</v>
      </c>
      <c r="E101" t="s">
        <v>24</v>
      </c>
      <c r="G101" s="1" t="s">
        <v>226</v>
      </c>
      <c r="H101" s="1" t="s">
        <v>349</v>
      </c>
      <c r="J101">
        <v>5</v>
      </c>
      <c r="K101">
        <v>0</v>
      </c>
      <c r="L101">
        <v>0</v>
      </c>
      <c r="M101">
        <v>5</v>
      </c>
      <c r="N101">
        <f t="shared" si="3"/>
        <v>10</v>
      </c>
    </row>
    <row r="102" spans="1:14" x14ac:dyDescent="0.35">
      <c r="A102" t="s">
        <v>1058</v>
      </c>
      <c r="B102" t="s">
        <v>1057</v>
      </c>
      <c r="C102" t="s">
        <v>1152</v>
      </c>
      <c r="D102" t="s">
        <v>20</v>
      </c>
      <c r="E102" t="s">
        <v>24</v>
      </c>
      <c r="G102" s="1" t="s">
        <v>227</v>
      </c>
      <c r="H102" s="1" t="s">
        <v>349</v>
      </c>
      <c r="J102">
        <v>30</v>
      </c>
      <c r="K102">
        <v>0</v>
      </c>
      <c r="L102">
        <v>5</v>
      </c>
      <c r="M102">
        <v>10</v>
      </c>
      <c r="N102">
        <f t="shared" si="3"/>
        <v>45</v>
      </c>
    </row>
    <row r="103" spans="1:14" x14ac:dyDescent="0.35">
      <c r="A103" t="s">
        <v>1058</v>
      </c>
      <c r="B103" t="s">
        <v>1057</v>
      </c>
      <c r="C103" t="s">
        <v>1152</v>
      </c>
      <c r="D103" t="s">
        <v>20</v>
      </c>
      <c r="E103" t="s">
        <v>24</v>
      </c>
      <c r="G103" s="1" t="s">
        <v>228</v>
      </c>
      <c r="H103" s="1" t="s">
        <v>350</v>
      </c>
      <c r="J103">
        <v>15</v>
      </c>
      <c r="K103">
        <v>0</v>
      </c>
      <c r="L103">
        <v>0</v>
      </c>
      <c r="M103">
        <v>5</v>
      </c>
      <c r="N103">
        <f t="shared" si="3"/>
        <v>20</v>
      </c>
    </row>
    <row r="104" spans="1:14" x14ac:dyDescent="0.35">
      <c r="A104" t="s">
        <v>1058</v>
      </c>
      <c r="B104" t="s">
        <v>1057</v>
      </c>
      <c r="C104" t="s">
        <v>1152</v>
      </c>
      <c r="D104" t="s">
        <v>20</v>
      </c>
      <c r="E104" t="s">
        <v>24</v>
      </c>
      <c r="G104" s="1" t="s">
        <v>229</v>
      </c>
      <c r="H104" s="1" t="s">
        <v>350</v>
      </c>
      <c r="J104">
        <v>30</v>
      </c>
      <c r="K104">
        <v>0</v>
      </c>
      <c r="L104">
        <v>0</v>
      </c>
      <c r="M104">
        <v>5</v>
      </c>
      <c r="N104">
        <f t="shared" si="3"/>
        <v>35</v>
      </c>
    </row>
    <row r="105" spans="1:14" x14ac:dyDescent="0.35">
      <c r="A105" t="s">
        <v>1058</v>
      </c>
      <c r="B105" t="s">
        <v>1057</v>
      </c>
      <c r="C105" t="s">
        <v>1152</v>
      </c>
      <c r="D105" t="s">
        <v>20</v>
      </c>
      <c r="E105" t="s">
        <v>24</v>
      </c>
      <c r="G105" s="1" t="s">
        <v>230</v>
      </c>
      <c r="H105" s="1" t="s">
        <v>350</v>
      </c>
      <c r="J105">
        <v>10</v>
      </c>
      <c r="K105">
        <v>0</v>
      </c>
      <c r="L105">
        <v>0</v>
      </c>
      <c r="M105">
        <v>3</v>
      </c>
      <c r="N105">
        <f t="shared" si="3"/>
        <v>13</v>
      </c>
    </row>
    <row r="106" spans="1:14" x14ac:dyDescent="0.35">
      <c r="A106" t="s">
        <v>1058</v>
      </c>
      <c r="B106" t="s">
        <v>1057</v>
      </c>
      <c r="C106" t="s">
        <v>1152</v>
      </c>
      <c r="D106" t="s">
        <v>20</v>
      </c>
      <c r="E106" t="s">
        <v>24</v>
      </c>
      <c r="G106" s="1" t="s">
        <v>231</v>
      </c>
      <c r="H106" s="1" t="s">
        <v>350</v>
      </c>
      <c r="J106">
        <v>10</v>
      </c>
      <c r="K106">
        <v>0</v>
      </c>
      <c r="L106">
        <v>0</v>
      </c>
      <c r="M106">
        <v>5</v>
      </c>
      <c r="N106">
        <f t="shared" si="3"/>
        <v>15</v>
      </c>
    </row>
    <row r="107" spans="1:14" x14ac:dyDescent="0.35">
      <c r="A107" t="s">
        <v>1058</v>
      </c>
      <c r="B107" t="s">
        <v>1057</v>
      </c>
      <c r="C107" t="s">
        <v>1152</v>
      </c>
      <c r="D107" t="s">
        <v>20</v>
      </c>
      <c r="E107" t="s">
        <v>24</v>
      </c>
      <c r="G107" s="1" t="s">
        <v>232</v>
      </c>
      <c r="H107" s="1" t="s">
        <v>350</v>
      </c>
      <c r="J107">
        <v>20</v>
      </c>
      <c r="K107">
        <v>0</v>
      </c>
      <c r="L107">
        <v>0</v>
      </c>
      <c r="M107">
        <v>10</v>
      </c>
      <c r="N107">
        <f t="shared" si="3"/>
        <v>30</v>
      </c>
    </row>
    <row r="108" spans="1:14" x14ac:dyDescent="0.35">
      <c r="A108" t="s">
        <v>1058</v>
      </c>
      <c r="B108" t="s">
        <v>1057</v>
      </c>
      <c r="C108" t="s">
        <v>1152</v>
      </c>
      <c r="D108" t="s">
        <v>20</v>
      </c>
      <c r="E108" t="s">
        <v>24</v>
      </c>
      <c r="G108" s="1" t="s">
        <v>233</v>
      </c>
      <c r="H108" s="1" t="s">
        <v>350</v>
      </c>
      <c r="J108">
        <v>10</v>
      </c>
      <c r="K108">
        <v>0</v>
      </c>
      <c r="L108">
        <v>0</v>
      </c>
      <c r="M108">
        <v>10</v>
      </c>
      <c r="N108">
        <f t="shared" si="3"/>
        <v>20</v>
      </c>
    </row>
    <row r="109" spans="1:14" x14ac:dyDescent="0.35">
      <c r="A109" t="s">
        <v>1058</v>
      </c>
      <c r="B109" t="s">
        <v>1057</v>
      </c>
      <c r="C109" t="s">
        <v>1152</v>
      </c>
      <c r="D109" t="s">
        <v>20</v>
      </c>
      <c r="E109" t="s">
        <v>24</v>
      </c>
      <c r="G109" s="1" t="s">
        <v>234</v>
      </c>
      <c r="H109" s="1" t="s">
        <v>350</v>
      </c>
      <c r="J109">
        <v>5</v>
      </c>
      <c r="K109">
        <v>0</v>
      </c>
      <c r="L109">
        <v>0</v>
      </c>
      <c r="M109">
        <v>2</v>
      </c>
      <c r="N109">
        <f t="shared" si="3"/>
        <v>7</v>
      </c>
    </row>
    <row r="110" spans="1:14" x14ac:dyDescent="0.35">
      <c r="A110" t="s">
        <v>1058</v>
      </c>
      <c r="B110" t="s">
        <v>1057</v>
      </c>
      <c r="C110" t="s">
        <v>1152</v>
      </c>
      <c r="D110" t="s">
        <v>20</v>
      </c>
      <c r="E110" t="s">
        <v>24</v>
      </c>
      <c r="G110" s="1" t="s">
        <v>235</v>
      </c>
      <c r="H110" s="1" t="s">
        <v>350</v>
      </c>
      <c r="J110">
        <v>30</v>
      </c>
      <c r="K110">
        <v>0</v>
      </c>
      <c r="L110">
        <v>5</v>
      </c>
      <c r="M110">
        <v>10</v>
      </c>
      <c r="N110">
        <f t="shared" si="3"/>
        <v>45</v>
      </c>
    </row>
    <row r="111" spans="1:14" x14ac:dyDescent="0.35">
      <c r="A111" t="s">
        <v>1058</v>
      </c>
      <c r="B111" t="s">
        <v>1057</v>
      </c>
      <c r="C111" t="s">
        <v>1152</v>
      </c>
      <c r="D111" t="s">
        <v>20</v>
      </c>
      <c r="E111" t="s">
        <v>24</v>
      </c>
      <c r="G111" s="1" t="s">
        <v>236</v>
      </c>
      <c r="H111" s="1" t="s">
        <v>350</v>
      </c>
      <c r="J111">
        <v>3</v>
      </c>
      <c r="K111">
        <v>0</v>
      </c>
      <c r="L111">
        <v>6</v>
      </c>
      <c r="M111">
        <v>2</v>
      </c>
      <c r="N111">
        <f t="shared" si="3"/>
        <v>11</v>
      </c>
    </row>
    <row r="112" spans="1:14" x14ac:dyDescent="0.35">
      <c r="A112" t="s">
        <v>1058</v>
      </c>
      <c r="B112" t="s">
        <v>1057</v>
      </c>
      <c r="C112" t="s">
        <v>1152</v>
      </c>
      <c r="D112" t="s">
        <v>20</v>
      </c>
      <c r="E112" t="s">
        <v>24</v>
      </c>
      <c r="G112" s="1" t="s">
        <v>237</v>
      </c>
      <c r="H112" s="1" t="s">
        <v>350</v>
      </c>
      <c r="J112">
        <v>6</v>
      </c>
      <c r="K112">
        <v>5</v>
      </c>
      <c r="L112">
        <v>14</v>
      </c>
      <c r="M112">
        <v>4</v>
      </c>
      <c r="N112">
        <f t="shared" si="3"/>
        <v>29</v>
      </c>
    </row>
    <row r="113" spans="1:14" x14ac:dyDescent="0.35">
      <c r="A113" t="s">
        <v>1058</v>
      </c>
      <c r="B113" t="s">
        <v>1057</v>
      </c>
      <c r="C113" t="s">
        <v>1085</v>
      </c>
      <c r="D113" t="s">
        <v>21</v>
      </c>
      <c r="E113" t="s">
        <v>25</v>
      </c>
      <c r="G113" s="1" t="s">
        <v>238</v>
      </c>
      <c r="H113" s="1" t="s">
        <v>350</v>
      </c>
      <c r="J113">
        <v>25</v>
      </c>
      <c r="K113">
        <v>0</v>
      </c>
      <c r="L113">
        <v>0</v>
      </c>
      <c r="M113">
        <v>0</v>
      </c>
      <c r="N113">
        <f t="shared" si="3"/>
        <v>25</v>
      </c>
    </row>
    <row r="114" spans="1:14" x14ac:dyDescent="0.35">
      <c r="A114" t="s">
        <v>1058</v>
      </c>
      <c r="B114" t="s">
        <v>1057</v>
      </c>
      <c r="C114" t="s">
        <v>1085</v>
      </c>
      <c r="D114" t="s">
        <v>21</v>
      </c>
      <c r="E114" t="s">
        <v>25</v>
      </c>
      <c r="G114" s="1" t="s">
        <v>239</v>
      </c>
      <c r="H114" s="1" t="s">
        <v>350</v>
      </c>
      <c r="J114">
        <v>30</v>
      </c>
      <c r="K114">
        <v>0</v>
      </c>
      <c r="L114">
        <v>10</v>
      </c>
      <c r="M114">
        <v>5</v>
      </c>
      <c r="N114">
        <f t="shared" si="3"/>
        <v>45</v>
      </c>
    </row>
    <row r="115" spans="1:14" x14ac:dyDescent="0.35">
      <c r="A115" t="s">
        <v>1058</v>
      </c>
      <c r="B115" t="s">
        <v>1057</v>
      </c>
      <c r="C115" t="s">
        <v>1085</v>
      </c>
      <c r="D115" t="s">
        <v>21</v>
      </c>
      <c r="E115" t="s">
        <v>25</v>
      </c>
      <c r="G115" s="1" t="s">
        <v>240</v>
      </c>
      <c r="H115" s="1" t="s">
        <v>350</v>
      </c>
      <c r="J115">
        <v>5</v>
      </c>
      <c r="K115">
        <v>0</v>
      </c>
      <c r="L115">
        <v>0</v>
      </c>
      <c r="M115">
        <v>3</v>
      </c>
      <c r="N115">
        <f t="shared" si="3"/>
        <v>8</v>
      </c>
    </row>
    <row r="116" spans="1:14" x14ac:dyDescent="0.35">
      <c r="A116" t="s">
        <v>1058</v>
      </c>
      <c r="B116" t="s">
        <v>1057</v>
      </c>
      <c r="C116" t="s">
        <v>1085</v>
      </c>
      <c r="D116" t="s">
        <v>21</v>
      </c>
      <c r="E116" t="s">
        <v>25</v>
      </c>
      <c r="G116" s="1" t="s">
        <v>241</v>
      </c>
      <c r="H116" s="1" t="s">
        <v>350</v>
      </c>
      <c r="J116">
        <v>10</v>
      </c>
      <c r="K116">
        <v>5</v>
      </c>
      <c r="L116">
        <v>10</v>
      </c>
      <c r="M116">
        <v>5</v>
      </c>
      <c r="N116">
        <f t="shared" si="3"/>
        <v>30</v>
      </c>
    </row>
    <row r="117" spans="1:14" x14ac:dyDescent="0.35">
      <c r="A117" t="s">
        <v>1057</v>
      </c>
      <c r="B117" t="s">
        <v>1057</v>
      </c>
      <c r="C117" t="s">
        <v>1085</v>
      </c>
      <c r="E117" t="s">
        <v>25</v>
      </c>
      <c r="F117" t="s">
        <v>69</v>
      </c>
      <c r="G117" s="1" t="s">
        <v>245</v>
      </c>
      <c r="H117" s="1" t="s">
        <v>346</v>
      </c>
      <c r="J117">
        <v>6</v>
      </c>
      <c r="K117">
        <v>3</v>
      </c>
      <c r="L117">
        <v>14</v>
      </c>
      <c r="M117">
        <v>3</v>
      </c>
      <c r="N117">
        <f t="shared" si="3"/>
        <v>26</v>
      </c>
    </row>
    <row r="118" spans="1:14" x14ac:dyDescent="0.35">
      <c r="A118" t="s">
        <v>1057</v>
      </c>
      <c r="B118" t="s">
        <v>1057</v>
      </c>
      <c r="C118" t="s">
        <v>1085</v>
      </c>
      <c r="E118" t="s">
        <v>25</v>
      </c>
      <c r="F118" t="s">
        <v>69</v>
      </c>
      <c r="G118" s="1" t="s">
        <v>246</v>
      </c>
      <c r="H118" s="1" t="s">
        <v>346</v>
      </c>
      <c r="J118">
        <v>4</v>
      </c>
      <c r="K118">
        <v>1</v>
      </c>
      <c r="L118">
        <v>9</v>
      </c>
      <c r="M118">
        <v>2</v>
      </c>
      <c r="N118">
        <f t="shared" si="3"/>
        <v>16</v>
      </c>
    </row>
    <row r="119" spans="1:14" x14ac:dyDescent="0.35">
      <c r="A119" t="s">
        <v>1057</v>
      </c>
      <c r="B119" t="s">
        <v>1057</v>
      </c>
      <c r="C119" t="s">
        <v>1085</v>
      </c>
      <c r="E119" t="s">
        <v>25</v>
      </c>
      <c r="F119" t="s">
        <v>69</v>
      </c>
      <c r="G119" s="1" t="s">
        <v>247</v>
      </c>
      <c r="H119" s="1" t="s">
        <v>346</v>
      </c>
      <c r="J119">
        <v>4</v>
      </c>
      <c r="K119">
        <v>1</v>
      </c>
      <c r="L119">
        <v>7</v>
      </c>
      <c r="M119">
        <v>2</v>
      </c>
      <c r="N119">
        <f t="shared" si="3"/>
        <v>14</v>
      </c>
    </row>
    <row r="120" spans="1:14" x14ac:dyDescent="0.35">
      <c r="A120" t="s">
        <v>1057</v>
      </c>
      <c r="B120" t="s">
        <v>1057</v>
      </c>
      <c r="C120" t="s">
        <v>1085</v>
      </c>
      <c r="E120" t="s">
        <v>25</v>
      </c>
      <c r="F120" t="s">
        <v>69</v>
      </c>
      <c r="G120" s="1" t="s">
        <v>248</v>
      </c>
      <c r="H120" s="1" t="s">
        <v>346</v>
      </c>
      <c r="J120">
        <v>8</v>
      </c>
      <c r="K120">
        <v>3</v>
      </c>
      <c r="L120">
        <v>20</v>
      </c>
      <c r="M120">
        <v>4</v>
      </c>
      <c r="N120">
        <f t="shared" si="3"/>
        <v>35</v>
      </c>
    </row>
    <row r="121" spans="1:14" x14ac:dyDescent="0.35">
      <c r="A121" t="s">
        <v>1058</v>
      </c>
      <c r="B121" t="s">
        <v>1057</v>
      </c>
      <c r="C121" t="s">
        <v>1085</v>
      </c>
      <c r="E121" t="s">
        <v>24</v>
      </c>
      <c r="F121" t="s">
        <v>65</v>
      </c>
      <c r="G121" s="1" t="s">
        <v>249</v>
      </c>
      <c r="H121" s="1" t="s">
        <v>349</v>
      </c>
      <c r="J121">
        <v>7</v>
      </c>
      <c r="K121">
        <v>3</v>
      </c>
      <c r="L121">
        <v>14</v>
      </c>
      <c r="M121">
        <v>4</v>
      </c>
      <c r="N121">
        <f t="shared" si="3"/>
        <v>28</v>
      </c>
    </row>
    <row r="122" spans="1:14" x14ac:dyDescent="0.35">
      <c r="A122" t="s">
        <v>1058</v>
      </c>
      <c r="B122" t="s">
        <v>1057</v>
      </c>
      <c r="C122" t="s">
        <v>1085</v>
      </c>
      <c r="E122" t="s">
        <v>24</v>
      </c>
      <c r="F122" t="s">
        <v>65</v>
      </c>
      <c r="G122" s="1" t="s">
        <v>250</v>
      </c>
      <c r="H122" s="1" t="s">
        <v>349</v>
      </c>
      <c r="J122">
        <v>4</v>
      </c>
      <c r="K122">
        <v>2</v>
      </c>
      <c r="L122">
        <v>9</v>
      </c>
      <c r="M122">
        <v>4</v>
      </c>
      <c r="N122">
        <f t="shared" si="3"/>
        <v>19</v>
      </c>
    </row>
    <row r="123" spans="1:14" x14ac:dyDescent="0.35">
      <c r="A123" t="s">
        <v>1058</v>
      </c>
      <c r="B123" t="s">
        <v>1057</v>
      </c>
      <c r="C123" t="s">
        <v>1085</v>
      </c>
      <c r="E123" t="s">
        <v>24</v>
      </c>
      <c r="F123" t="s">
        <v>65</v>
      </c>
      <c r="G123" s="1" t="s">
        <v>251</v>
      </c>
      <c r="H123" s="1" t="s">
        <v>349</v>
      </c>
      <c r="J123">
        <v>3</v>
      </c>
      <c r="K123">
        <v>1</v>
      </c>
      <c r="L123">
        <v>5</v>
      </c>
      <c r="M123">
        <v>2</v>
      </c>
      <c r="N123">
        <f t="shared" si="3"/>
        <v>11</v>
      </c>
    </row>
    <row r="124" spans="1:14" x14ac:dyDescent="0.35">
      <c r="A124" t="s">
        <v>1058</v>
      </c>
      <c r="B124" t="s">
        <v>1057</v>
      </c>
      <c r="C124" t="s">
        <v>1085</v>
      </c>
      <c r="E124" t="s">
        <v>24</v>
      </c>
      <c r="F124" t="s">
        <v>65</v>
      </c>
      <c r="G124" s="1" t="s">
        <v>252</v>
      </c>
      <c r="H124" s="1" t="s">
        <v>349</v>
      </c>
      <c r="J124">
        <v>8</v>
      </c>
      <c r="K124">
        <v>2</v>
      </c>
      <c r="L124">
        <v>21</v>
      </c>
      <c r="M124">
        <v>4</v>
      </c>
      <c r="N124">
        <f t="shared" si="3"/>
        <v>35</v>
      </c>
    </row>
    <row r="125" spans="1:14" x14ac:dyDescent="0.35">
      <c r="A125" t="s">
        <v>1058</v>
      </c>
      <c r="B125" t="s">
        <v>1057</v>
      </c>
      <c r="C125" t="s">
        <v>1085</v>
      </c>
      <c r="E125" t="s">
        <v>24</v>
      </c>
      <c r="F125" t="s">
        <v>65</v>
      </c>
      <c r="G125" s="1" t="s">
        <v>253</v>
      </c>
      <c r="H125" s="1" t="s">
        <v>349</v>
      </c>
      <c r="J125">
        <v>3</v>
      </c>
      <c r="K125">
        <v>1</v>
      </c>
      <c r="L125">
        <v>5</v>
      </c>
      <c r="M125">
        <v>2</v>
      </c>
      <c r="N125">
        <f t="shared" si="3"/>
        <v>11</v>
      </c>
    </row>
    <row r="126" spans="1:14" x14ac:dyDescent="0.35">
      <c r="A126" t="s">
        <v>1058</v>
      </c>
      <c r="B126" t="s">
        <v>1057</v>
      </c>
      <c r="C126" t="s">
        <v>1085</v>
      </c>
      <c r="E126" t="s">
        <v>24</v>
      </c>
      <c r="F126" t="s">
        <v>65</v>
      </c>
      <c r="G126" s="1" t="s">
        <v>254</v>
      </c>
      <c r="H126" s="1" t="s">
        <v>349</v>
      </c>
      <c r="J126">
        <v>3</v>
      </c>
      <c r="K126">
        <v>1</v>
      </c>
      <c r="L126">
        <v>5</v>
      </c>
      <c r="M126">
        <v>1</v>
      </c>
      <c r="N126">
        <f t="shared" si="3"/>
        <v>10</v>
      </c>
    </row>
    <row r="127" spans="1:14" x14ac:dyDescent="0.35">
      <c r="A127" t="s">
        <v>1058</v>
      </c>
      <c r="B127" t="s">
        <v>1057</v>
      </c>
      <c r="C127" t="s">
        <v>1085</v>
      </c>
      <c r="E127" t="s">
        <v>24</v>
      </c>
      <c r="F127" t="s">
        <v>65</v>
      </c>
      <c r="G127" s="1" t="s">
        <v>255</v>
      </c>
      <c r="H127" s="1" t="s">
        <v>349</v>
      </c>
      <c r="J127">
        <v>3</v>
      </c>
      <c r="K127">
        <v>0</v>
      </c>
      <c r="L127">
        <v>6</v>
      </c>
      <c r="M127">
        <v>2</v>
      </c>
      <c r="N127">
        <f t="shared" si="3"/>
        <v>11</v>
      </c>
    </row>
    <row r="128" spans="1:14" x14ac:dyDescent="0.35">
      <c r="A128" t="s">
        <v>1058</v>
      </c>
      <c r="B128" t="s">
        <v>1057</v>
      </c>
      <c r="C128" t="s">
        <v>1085</v>
      </c>
      <c r="E128" t="s">
        <v>25</v>
      </c>
      <c r="F128" t="s">
        <v>74</v>
      </c>
      <c r="G128" s="1" t="s">
        <v>256</v>
      </c>
      <c r="H128" s="1" t="s">
        <v>347</v>
      </c>
      <c r="J128">
        <v>9</v>
      </c>
      <c r="K128">
        <v>3</v>
      </c>
      <c r="L128">
        <v>23</v>
      </c>
      <c r="M128">
        <v>4</v>
      </c>
      <c r="N128">
        <f t="shared" si="3"/>
        <v>39</v>
      </c>
    </row>
    <row r="129" spans="1:14" x14ac:dyDescent="0.35">
      <c r="A129" t="s">
        <v>1058</v>
      </c>
      <c r="B129" t="s">
        <v>1057</v>
      </c>
      <c r="C129" t="s">
        <v>1085</v>
      </c>
      <c r="E129" t="s">
        <v>25</v>
      </c>
      <c r="F129" t="s">
        <v>74</v>
      </c>
      <c r="G129" s="1" t="s">
        <v>257</v>
      </c>
      <c r="H129" s="1" t="s">
        <v>347</v>
      </c>
      <c r="J129">
        <v>12</v>
      </c>
      <c r="K129">
        <v>4</v>
      </c>
      <c r="L129">
        <v>26</v>
      </c>
      <c r="M129">
        <v>8</v>
      </c>
      <c r="N129">
        <f t="shared" si="3"/>
        <v>50</v>
      </c>
    </row>
    <row r="130" spans="1:14" x14ac:dyDescent="0.35">
      <c r="A130" t="s">
        <v>1058</v>
      </c>
      <c r="B130" t="s">
        <v>1057</v>
      </c>
      <c r="C130" t="s">
        <v>1085</v>
      </c>
      <c r="E130" t="s">
        <v>25</v>
      </c>
      <c r="F130" t="s">
        <v>74</v>
      </c>
      <c r="G130" s="1" t="s">
        <v>258</v>
      </c>
      <c r="H130" s="1" t="s">
        <v>347</v>
      </c>
      <c r="J130">
        <v>4</v>
      </c>
      <c r="K130">
        <v>1</v>
      </c>
      <c r="L130">
        <v>8</v>
      </c>
      <c r="M130">
        <v>2</v>
      </c>
      <c r="N130">
        <f t="shared" si="3"/>
        <v>15</v>
      </c>
    </row>
    <row r="131" spans="1:14" x14ac:dyDescent="0.35">
      <c r="A131" t="s">
        <v>1058</v>
      </c>
      <c r="B131" t="s">
        <v>1057</v>
      </c>
      <c r="C131" t="s">
        <v>1085</v>
      </c>
      <c r="E131" t="s">
        <v>25</v>
      </c>
      <c r="F131" t="s">
        <v>74</v>
      </c>
      <c r="G131" s="1" t="s">
        <v>259</v>
      </c>
      <c r="H131" s="1" t="s">
        <v>347</v>
      </c>
      <c r="J131">
        <v>3</v>
      </c>
      <c r="K131">
        <v>1</v>
      </c>
      <c r="L131">
        <v>6</v>
      </c>
      <c r="M131">
        <v>1</v>
      </c>
      <c r="N131">
        <f t="shared" ref="N131:N142" si="4">SUM(J131:M131)</f>
        <v>11</v>
      </c>
    </row>
    <row r="132" spans="1:14" x14ac:dyDescent="0.35">
      <c r="A132" t="s">
        <v>1058</v>
      </c>
      <c r="B132" t="s">
        <v>1057</v>
      </c>
      <c r="C132" t="s">
        <v>1085</v>
      </c>
      <c r="E132" t="s">
        <v>25</v>
      </c>
      <c r="F132" t="s">
        <v>74</v>
      </c>
      <c r="G132" s="1" t="s">
        <v>260</v>
      </c>
      <c r="H132" s="1" t="s">
        <v>347</v>
      </c>
      <c r="J132">
        <v>3</v>
      </c>
      <c r="K132">
        <v>1</v>
      </c>
      <c r="L132">
        <v>7</v>
      </c>
      <c r="M132">
        <v>1</v>
      </c>
      <c r="N132">
        <f t="shared" si="4"/>
        <v>12</v>
      </c>
    </row>
    <row r="133" spans="1:14" x14ac:dyDescent="0.35">
      <c r="A133" t="s">
        <v>1058</v>
      </c>
      <c r="B133" t="s">
        <v>1057</v>
      </c>
      <c r="C133" t="s">
        <v>1085</v>
      </c>
      <c r="E133" t="s">
        <v>25</v>
      </c>
      <c r="F133" t="s">
        <v>74</v>
      </c>
      <c r="G133" s="1" t="s">
        <v>261</v>
      </c>
      <c r="H133" s="1" t="s">
        <v>347</v>
      </c>
      <c r="J133">
        <v>5</v>
      </c>
      <c r="K133">
        <v>2</v>
      </c>
      <c r="L133">
        <v>12</v>
      </c>
      <c r="M133">
        <v>3</v>
      </c>
      <c r="N133">
        <f t="shared" si="4"/>
        <v>22</v>
      </c>
    </row>
    <row r="134" spans="1:14" x14ac:dyDescent="0.35">
      <c r="A134" t="s">
        <v>1058</v>
      </c>
      <c r="B134" t="s">
        <v>1057</v>
      </c>
      <c r="C134" t="s">
        <v>1085</v>
      </c>
      <c r="E134" t="s">
        <v>25</v>
      </c>
      <c r="F134" t="s">
        <v>74</v>
      </c>
      <c r="G134" s="1" t="s">
        <v>262</v>
      </c>
      <c r="H134" s="1" t="s">
        <v>347</v>
      </c>
      <c r="J134">
        <v>3</v>
      </c>
      <c r="K134">
        <v>1</v>
      </c>
      <c r="L134">
        <v>5</v>
      </c>
      <c r="M134">
        <v>1</v>
      </c>
      <c r="N134">
        <f t="shared" si="4"/>
        <v>10</v>
      </c>
    </row>
    <row r="135" spans="1:14" x14ac:dyDescent="0.35">
      <c r="A135" t="s">
        <v>1057</v>
      </c>
      <c r="B135" t="s">
        <v>1057</v>
      </c>
      <c r="C135" t="s">
        <v>1085</v>
      </c>
      <c r="E135" t="s">
        <v>25</v>
      </c>
      <c r="F135" t="s">
        <v>72</v>
      </c>
      <c r="G135" s="1" t="s">
        <v>264</v>
      </c>
      <c r="H135" s="1" t="s">
        <v>346</v>
      </c>
      <c r="J135">
        <v>30</v>
      </c>
      <c r="K135">
        <v>0</v>
      </c>
      <c r="L135">
        <v>93</v>
      </c>
      <c r="M135">
        <v>25</v>
      </c>
      <c r="N135">
        <f t="shared" si="4"/>
        <v>148</v>
      </c>
    </row>
    <row r="136" spans="1:14" x14ac:dyDescent="0.35">
      <c r="A136" t="s">
        <v>1057</v>
      </c>
      <c r="B136" t="s">
        <v>1057</v>
      </c>
      <c r="C136" t="s">
        <v>1085</v>
      </c>
      <c r="E136" t="s">
        <v>25</v>
      </c>
      <c r="F136" t="s">
        <v>72</v>
      </c>
      <c r="G136" s="1" t="s">
        <v>265</v>
      </c>
      <c r="H136" s="1" t="s">
        <v>346</v>
      </c>
      <c r="J136">
        <v>42</v>
      </c>
      <c r="K136">
        <v>0</v>
      </c>
      <c r="L136">
        <v>56</v>
      </c>
      <c r="M136">
        <v>19</v>
      </c>
      <c r="N136">
        <f t="shared" si="4"/>
        <v>117</v>
      </c>
    </row>
    <row r="137" spans="1:14" x14ac:dyDescent="0.35">
      <c r="A137" t="s">
        <v>1057</v>
      </c>
      <c r="B137" t="s">
        <v>1057</v>
      </c>
      <c r="C137" t="s">
        <v>1085</v>
      </c>
      <c r="E137" t="s">
        <v>25</v>
      </c>
      <c r="F137" t="s">
        <v>72</v>
      </c>
      <c r="G137" s="1" t="s">
        <v>266</v>
      </c>
      <c r="H137" s="1" t="s">
        <v>346</v>
      </c>
      <c r="J137">
        <v>15</v>
      </c>
      <c r="K137">
        <v>5</v>
      </c>
      <c r="L137">
        <v>30</v>
      </c>
      <c r="M137">
        <v>9</v>
      </c>
      <c r="N137">
        <f t="shared" si="4"/>
        <v>59</v>
      </c>
    </row>
    <row r="138" spans="1:14" x14ac:dyDescent="0.35">
      <c r="A138" t="s">
        <v>1057</v>
      </c>
      <c r="B138" t="s">
        <v>1057</v>
      </c>
      <c r="C138" t="s">
        <v>1085</v>
      </c>
      <c r="E138" t="s">
        <v>25</v>
      </c>
      <c r="F138" t="s">
        <v>72</v>
      </c>
      <c r="G138" s="1" t="s">
        <v>267</v>
      </c>
      <c r="H138" s="1" t="s">
        <v>346</v>
      </c>
      <c r="J138">
        <v>10</v>
      </c>
      <c r="K138">
        <v>3</v>
      </c>
      <c r="L138">
        <v>28</v>
      </c>
      <c r="M138">
        <v>8</v>
      </c>
      <c r="N138">
        <f t="shared" si="4"/>
        <v>49</v>
      </c>
    </row>
    <row r="139" spans="1:14" x14ac:dyDescent="0.35">
      <c r="A139" t="s">
        <v>1057</v>
      </c>
      <c r="B139" t="s">
        <v>1057</v>
      </c>
      <c r="C139" t="s">
        <v>1085</v>
      </c>
      <c r="E139" t="s">
        <v>27</v>
      </c>
      <c r="F139" t="s">
        <v>77</v>
      </c>
      <c r="G139" s="1" t="s">
        <v>277</v>
      </c>
      <c r="H139" s="1" t="s">
        <v>346</v>
      </c>
      <c r="J139">
        <v>20</v>
      </c>
      <c r="K139">
        <v>0</v>
      </c>
      <c r="L139">
        <v>40</v>
      </c>
      <c r="M139">
        <v>10</v>
      </c>
      <c r="N139">
        <f t="shared" si="4"/>
        <v>70</v>
      </c>
    </row>
    <row r="140" spans="1:14" x14ac:dyDescent="0.35">
      <c r="A140" t="s">
        <v>1057</v>
      </c>
      <c r="B140" t="s">
        <v>1057</v>
      </c>
      <c r="C140" t="s">
        <v>1085</v>
      </c>
      <c r="E140" t="s">
        <v>27</v>
      </c>
      <c r="F140" t="s">
        <v>75</v>
      </c>
      <c r="G140" s="1" t="s">
        <v>318</v>
      </c>
      <c r="H140" s="1" t="s">
        <v>347</v>
      </c>
      <c r="I140" t="s">
        <v>976</v>
      </c>
      <c r="J140" s="181" t="s">
        <v>977</v>
      </c>
      <c r="K140" s="181"/>
      <c r="L140" s="181"/>
      <c r="M140" s="181"/>
      <c r="N140">
        <f t="shared" si="4"/>
        <v>0</v>
      </c>
    </row>
    <row r="141" spans="1:14" x14ac:dyDescent="0.35">
      <c r="A141" t="s">
        <v>1057</v>
      </c>
      <c r="B141" t="s">
        <v>1057</v>
      </c>
      <c r="C141" t="s">
        <v>1085</v>
      </c>
      <c r="E141" t="s">
        <v>27</v>
      </c>
      <c r="F141" t="s">
        <v>75</v>
      </c>
      <c r="G141" s="1" t="s">
        <v>319</v>
      </c>
      <c r="H141" s="1" t="s">
        <v>349</v>
      </c>
      <c r="I141" t="s">
        <v>976</v>
      </c>
      <c r="J141" s="181" t="s">
        <v>977</v>
      </c>
      <c r="K141" s="181"/>
      <c r="L141" s="181"/>
      <c r="M141" s="181"/>
      <c r="N141">
        <f t="shared" si="4"/>
        <v>0</v>
      </c>
    </row>
    <row r="142" spans="1:14" x14ac:dyDescent="0.35">
      <c r="A142" t="s">
        <v>1057</v>
      </c>
      <c r="B142" t="s">
        <v>1057</v>
      </c>
      <c r="C142" t="s">
        <v>1085</v>
      </c>
      <c r="E142" t="s">
        <v>27</v>
      </c>
      <c r="F142" t="s">
        <v>76</v>
      </c>
      <c r="G142" s="1" t="s">
        <v>320</v>
      </c>
      <c r="H142" s="1" t="s">
        <v>347</v>
      </c>
      <c r="J142">
        <v>12</v>
      </c>
      <c r="K142">
        <v>0</v>
      </c>
      <c r="L142">
        <v>18</v>
      </c>
      <c r="M142">
        <v>5</v>
      </c>
      <c r="N142">
        <f t="shared" si="4"/>
        <v>35</v>
      </c>
    </row>
    <row r="143" spans="1:14" x14ac:dyDescent="0.35">
      <c r="A143" t="s">
        <v>1057</v>
      </c>
      <c r="B143" t="s">
        <v>1057</v>
      </c>
      <c r="C143" t="s">
        <v>1085</v>
      </c>
      <c r="E143" t="s">
        <v>24</v>
      </c>
      <c r="F143" t="s">
        <v>32</v>
      </c>
      <c r="G143" s="1" t="s">
        <v>965</v>
      </c>
      <c r="H143" s="1" t="s">
        <v>345</v>
      </c>
      <c r="J143">
        <v>6</v>
      </c>
      <c r="K143">
        <v>2</v>
      </c>
      <c r="L143">
        <v>20</v>
      </c>
      <c r="M143">
        <v>2</v>
      </c>
      <c r="N143">
        <f t="shared" ref="N143:N193" si="5">SUM(J143:M143)</f>
        <v>30</v>
      </c>
    </row>
    <row r="144" spans="1:14" x14ac:dyDescent="0.35">
      <c r="A144" t="s">
        <v>1057</v>
      </c>
      <c r="B144" t="s">
        <v>1057</v>
      </c>
      <c r="C144" t="s">
        <v>1085</v>
      </c>
      <c r="E144" t="s">
        <v>24</v>
      </c>
      <c r="F144" t="s">
        <v>32</v>
      </c>
      <c r="G144" s="1" t="s">
        <v>542</v>
      </c>
      <c r="H144" s="1" t="s">
        <v>345</v>
      </c>
      <c r="J144">
        <v>4</v>
      </c>
      <c r="K144">
        <v>2</v>
      </c>
      <c r="L144">
        <v>14</v>
      </c>
      <c r="M144">
        <v>2</v>
      </c>
      <c r="N144">
        <f t="shared" si="5"/>
        <v>22</v>
      </c>
    </row>
    <row r="145" spans="1:14" x14ac:dyDescent="0.35">
      <c r="A145" t="s">
        <v>1057</v>
      </c>
      <c r="B145" t="s">
        <v>1057</v>
      </c>
      <c r="C145" t="s">
        <v>1085</v>
      </c>
      <c r="E145" t="s">
        <v>24</v>
      </c>
      <c r="F145" t="s">
        <v>33</v>
      </c>
      <c r="G145" s="1" t="s">
        <v>1155</v>
      </c>
      <c r="H145" s="1" t="s">
        <v>345</v>
      </c>
      <c r="J145">
        <v>25</v>
      </c>
      <c r="K145">
        <v>0</v>
      </c>
      <c r="L145">
        <v>60</v>
      </c>
      <c r="M145">
        <v>15</v>
      </c>
      <c r="N145">
        <f t="shared" si="5"/>
        <v>100</v>
      </c>
    </row>
    <row r="146" spans="1:14" x14ac:dyDescent="0.35">
      <c r="A146" t="s">
        <v>1057</v>
      </c>
      <c r="B146" t="s">
        <v>1057</v>
      </c>
      <c r="C146" t="s">
        <v>1085</v>
      </c>
      <c r="E146" t="s">
        <v>24</v>
      </c>
      <c r="F146" t="s">
        <v>33</v>
      </c>
      <c r="G146" s="1" t="s">
        <v>1156</v>
      </c>
      <c r="H146" s="1" t="s">
        <v>346</v>
      </c>
      <c r="J146">
        <v>6</v>
      </c>
      <c r="K146">
        <v>0</v>
      </c>
      <c r="L146">
        <v>15</v>
      </c>
      <c r="M146">
        <v>3</v>
      </c>
      <c r="N146">
        <f t="shared" si="5"/>
        <v>24</v>
      </c>
    </row>
    <row r="147" spans="1:14" x14ac:dyDescent="0.35">
      <c r="A147" t="s">
        <v>1057</v>
      </c>
      <c r="B147" t="s">
        <v>1057</v>
      </c>
      <c r="C147" t="s">
        <v>1099</v>
      </c>
      <c r="E147" t="s">
        <v>24</v>
      </c>
      <c r="F147" t="s">
        <v>34</v>
      </c>
      <c r="G147" s="1" t="s">
        <v>966</v>
      </c>
      <c r="H147" s="1" t="s">
        <v>347</v>
      </c>
      <c r="J147">
        <v>50</v>
      </c>
      <c r="K147">
        <v>5</v>
      </c>
      <c r="L147">
        <v>120</v>
      </c>
      <c r="M147">
        <v>25</v>
      </c>
      <c r="N147">
        <f t="shared" ref="N147:N148" si="6">SUM(J147:M147)</f>
        <v>200</v>
      </c>
    </row>
    <row r="148" spans="1:14" x14ac:dyDescent="0.35">
      <c r="A148" t="s">
        <v>1057</v>
      </c>
      <c r="B148" t="s">
        <v>1057</v>
      </c>
      <c r="C148" t="s">
        <v>1099</v>
      </c>
      <c r="E148" t="s">
        <v>25</v>
      </c>
      <c r="F148" t="s">
        <v>34</v>
      </c>
      <c r="G148" s="43" t="s">
        <v>967</v>
      </c>
      <c r="H148" s="1" t="s">
        <v>347</v>
      </c>
      <c r="J148">
        <v>3</v>
      </c>
      <c r="K148">
        <v>1</v>
      </c>
      <c r="L148">
        <v>10</v>
      </c>
      <c r="M148">
        <v>4</v>
      </c>
      <c r="N148">
        <f t="shared" si="6"/>
        <v>18</v>
      </c>
    </row>
    <row r="149" spans="1:14" x14ac:dyDescent="0.35">
      <c r="A149" t="s">
        <v>1057</v>
      </c>
      <c r="B149" t="s">
        <v>1057</v>
      </c>
      <c r="C149" t="s">
        <v>1099</v>
      </c>
      <c r="E149" t="s">
        <v>25</v>
      </c>
      <c r="F149" t="s">
        <v>34</v>
      </c>
      <c r="G149" s="43" t="s">
        <v>970</v>
      </c>
      <c r="H149" s="1" t="s">
        <v>347</v>
      </c>
      <c r="J149">
        <v>20</v>
      </c>
      <c r="K149">
        <v>4</v>
      </c>
      <c r="L149">
        <v>70</v>
      </c>
      <c r="M149">
        <v>30</v>
      </c>
      <c r="N149">
        <f t="shared" ref="N149:N150" si="7">SUM(J149:M149)</f>
        <v>124</v>
      </c>
    </row>
    <row r="150" spans="1:14" x14ac:dyDescent="0.35">
      <c r="A150" t="s">
        <v>1057</v>
      </c>
      <c r="B150" t="s">
        <v>1057</v>
      </c>
      <c r="C150" t="s">
        <v>1099</v>
      </c>
      <c r="E150" t="s">
        <v>25</v>
      </c>
      <c r="F150" t="s">
        <v>34</v>
      </c>
      <c r="G150" s="43" t="s">
        <v>968</v>
      </c>
      <c r="H150" s="1" t="s">
        <v>347</v>
      </c>
      <c r="J150">
        <v>22</v>
      </c>
      <c r="K150">
        <v>0</v>
      </c>
      <c r="L150">
        <v>35</v>
      </c>
      <c r="M150">
        <v>10</v>
      </c>
      <c r="N150">
        <f t="shared" si="7"/>
        <v>67</v>
      </c>
    </row>
    <row r="151" spans="1:14" x14ac:dyDescent="0.35">
      <c r="A151" t="s">
        <v>1057</v>
      </c>
      <c r="B151" t="s">
        <v>1057</v>
      </c>
      <c r="C151" t="s">
        <v>1099</v>
      </c>
      <c r="E151" t="s">
        <v>25</v>
      </c>
      <c r="F151" t="s">
        <v>34</v>
      </c>
      <c r="G151" s="43" t="s">
        <v>969</v>
      </c>
      <c r="H151" s="1" t="s">
        <v>347</v>
      </c>
      <c r="J151">
        <v>3</v>
      </c>
      <c r="K151">
        <v>2</v>
      </c>
      <c r="L151">
        <v>8</v>
      </c>
      <c r="M151">
        <v>2</v>
      </c>
      <c r="N151">
        <f t="shared" si="5"/>
        <v>15</v>
      </c>
    </row>
    <row r="152" spans="1:14" x14ac:dyDescent="0.35">
      <c r="A152" t="s">
        <v>1057</v>
      </c>
      <c r="B152" t="s">
        <v>1057</v>
      </c>
      <c r="C152" t="s">
        <v>1102</v>
      </c>
      <c r="E152" t="s">
        <v>24</v>
      </c>
      <c r="F152" t="s">
        <v>35</v>
      </c>
      <c r="G152" s="43" t="s">
        <v>975</v>
      </c>
      <c r="H152" s="1" t="s">
        <v>348</v>
      </c>
      <c r="J152">
        <v>75</v>
      </c>
      <c r="K152">
        <v>7</v>
      </c>
      <c r="L152">
        <v>155</v>
      </c>
      <c r="M152">
        <v>22</v>
      </c>
      <c r="N152">
        <f t="shared" si="5"/>
        <v>259</v>
      </c>
    </row>
    <row r="153" spans="1:14" x14ac:dyDescent="0.35">
      <c r="A153" t="s">
        <v>1057</v>
      </c>
      <c r="B153" t="s">
        <v>1057</v>
      </c>
      <c r="C153" t="s">
        <v>1102</v>
      </c>
      <c r="E153" t="s">
        <v>25</v>
      </c>
      <c r="F153" t="s">
        <v>35</v>
      </c>
      <c r="G153" s="43" t="s">
        <v>971</v>
      </c>
      <c r="H153" s="1" t="s">
        <v>348</v>
      </c>
      <c r="J153">
        <v>7</v>
      </c>
      <c r="K153">
        <v>2</v>
      </c>
      <c r="L153">
        <v>10</v>
      </c>
      <c r="M153">
        <v>4</v>
      </c>
      <c r="N153">
        <f t="shared" ref="N153:N155" si="8">SUM(J153:M153)</f>
        <v>23</v>
      </c>
    </row>
    <row r="154" spans="1:14" x14ac:dyDescent="0.35">
      <c r="A154" t="s">
        <v>1057</v>
      </c>
      <c r="B154" t="s">
        <v>1057</v>
      </c>
      <c r="C154" t="s">
        <v>1102</v>
      </c>
      <c r="E154" t="s">
        <v>25</v>
      </c>
      <c r="F154" t="s">
        <v>35</v>
      </c>
      <c r="G154" s="43" t="s">
        <v>974</v>
      </c>
      <c r="H154" s="1" t="s">
        <v>348</v>
      </c>
      <c r="J154">
        <v>60</v>
      </c>
      <c r="K154">
        <v>8</v>
      </c>
      <c r="L154">
        <v>180</v>
      </c>
      <c r="M154">
        <v>80</v>
      </c>
      <c r="N154">
        <f t="shared" ref="N154" si="9">SUM(J154:M154)</f>
        <v>328</v>
      </c>
    </row>
    <row r="155" spans="1:14" x14ac:dyDescent="0.35">
      <c r="A155" t="s">
        <v>1057</v>
      </c>
      <c r="B155" t="s">
        <v>1057</v>
      </c>
      <c r="C155" t="s">
        <v>1102</v>
      </c>
      <c r="E155" t="s">
        <v>25</v>
      </c>
      <c r="F155" t="s">
        <v>35</v>
      </c>
      <c r="G155" s="43" t="s">
        <v>972</v>
      </c>
      <c r="H155" s="1" t="s">
        <v>348</v>
      </c>
      <c r="J155">
        <v>16</v>
      </c>
      <c r="K155">
        <v>0</v>
      </c>
      <c r="L155">
        <v>35</v>
      </c>
      <c r="M155">
        <v>8</v>
      </c>
      <c r="N155">
        <f t="shared" si="8"/>
        <v>59</v>
      </c>
    </row>
    <row r="156" spans="1:14" x14ac:dyDescent="0.35">
      <c r="A156" t="s">
        <v>1057</v>
      </c>
      <c r="B156" t="s">
        <v>1057</v>
      </c>
      <c r="C156" t="s">
        <v>1102</v>
      </c>
      <c r="E156" t="s">
        <v>25</v>
      </c>
      <c r="F156" t="s">
        <v>35</v>
      </c>
      <c r="G156" s="43" t="s">
        <v>973</v>
      </c>
      <c r="H156" s="1" t="s">
        <v>348</v>
      </c>
      <c r="J156">
        <v>5</v>
      </c>
      <c r="K156">
        <v>2</v>
      </c>
      <c r="L156">
        <v>14</v>
      </c>
      <c r="M156">
        <v>4</v>
      </c>
      <c r="N156">
        <f t="shared" si="5"/>
        <v>25</v>
      </c>
    </row>
    <row r="157" spans="1:14" x14ac:dyDescent="0.35">
      <c r="A157" t="s">
        <v>1057</v>
      </c>
      <c r="B157" t="s">
        <v>1057</v>
      </c>
      <c r="C157" t="s">
        <v>1102</v>
      </c>
      <c r="E157" t="s">
        <v>24</v>
      </c>
      <c r="F157" t="s">
        <v>40</v>
      </c>
      <c r="G157" s="43" t="s">
        <v>1019</v>
      </c>
      <c r="H157" s="1" t="s">
        <v>349</v>
      </c>
      <c r="J157" s="15">
        <v>15</v>
      </c>
      <c r="K157" s="15">
        <v>2</v>
      </c>
      <c r="L157" s="15">
        <v>25</v>
      </c>
      <c r="M157" s="15">
        <v>3</v>
      </c>
      <c r="N157">
        <f t="shared" si="5"/>
        <v>45</v>
      </c>
    </row>
    <row r="158" spans="1:14" x14ac:dyDescent="0.35">
      <c r="A158" t="s">
        <v>1057</v>
      </c>
      <c r="B158" t="s">
        <v>1057</v>
      </c>
      <c r="C158" t="s">
        <v>1102</v>
      </c>
      <c r="E158" t="s">
        <v>24</v>
      </c>
      <c r="F158" t="s">
        <v>41</v>
      </c>
      <c r="G158" s="43" t="s">
        <v>1020</v>
      </c>
      <c r="H158" s="1" t="s">
        <v>349</v>
      </c>
      <c r="J158" s="15">
        <v>7</v>
      </c>
      <c r="K158" s="15">
        <v>1</v>
      </c>
      <c r="L158" s="15">
        <v>14</v>
      </c>
      <c r="M158" s="15">
        <v>1</v>
      </c>
      <c r="N158">
        <f t="shared" si="5"/>
        <v>23</v>
      </c>
    </row>
    <row r="159" spans="1:14" x14ac:dyDescent="0.35">
      <c r="A159" t="s">
        <v>1057</v>
      </c>
      <c r="B159" t="s">
        <v>1057</v>
      </c>
      <c r="C159" t="s">
        <v>1102</v>
      </c>
      <c r="E159" t="s">
        <v>24</v>
      </c>
      <c r="F159" t="s">
        <v>41</v>
      </c>
      <c r="G159" s="43" t="s">
        <v>1021</v>
      </c>
      <c r="H159" s="1" t="s">
        <v>349</v>
      </c>
      <c r="J159" s="15">
        <v>2</v>
      </c>
      <c r="K159" s="15">
        <v>1</v>
      </c>
      <c r="L159" s="15">
        <v>4</v>
      </c>
      <c r="M159" s="15">
        <v>1</v>
      </c>
      <c r="N159">
        <f>SUM(J159:M159)</f>
        <v>8</v>
      </c>
    </row>
    <row r="160" spans="1:14" x14ac:dyDescent="0.35">
      <c r="A160" t="s">
        <v>1057</v>
      </c>
      <c r="B160" t="s">
        <v>1057</v>
      </c>
      <c r="C160" t="s">
        <v>1102</v>
      </c>
      <c r="E160" t="s">
        <v>24</v>
      </c>
      <c r="F160" t="s">
        <v>41</v>
      </c>
      <c r="G160" s="43" t="s">
        <v>1022</v>
      </c>
      <c r="H160" s="1" t="s">
        <v>349</v>
      </c>
      <c r="J160" s="15">
        <v>1</v>
      </c>
      <c r="K160" s="15">
        <v>0.5</v>
      </c>
      <c r="L160" s="15">
        <v>4</v>
      </c>
      <c r="M160" s="15">
        <v>1</v>
      </c>
      <c r="N160">
        <f>SUM(J160:M160)</f>
        <v>6.5</v>
      </c>
    </row>
    <row r="161" spans="1:14" x14ac:dyDescent="0.35">
      <c r="A161" t="s">
        <v>1057</v>
      </c>
      <c r="B161" t="s">
        <v>1057</v>
      </c>
      <c r="C161" t="s">
        <v>1085</v>
      </c>
      <c r="E161" t="s">
        <v>24</v>
      </c>
      <c r="F161" t="s">
        <v>43</v>
      </c>
      <c r="G161" s="43" t="s">
        <v>543</v>
      </c>
      <c r="H161" s="1" t="s">
        <v>345</v>
      </c>
      <c r="J161">
        <v>2</v>
      </c>
      <c r="K161">
        <v>1</v>
      </c>
      <c r="L161">
        <v>6</v>
      </c>
      <c r="M161">
        <v>1</v>
      </c>
      <c r="N161">
        <f t="shared" si="5"/>
        <v>10</v>
      </c>
    </row>
    <row r="162" spans="1:14" x14ac:dyDescent="0.35">
      <c r="A162" t="s">
        <v>1057</v>
      </c>
      <c r="B162" t="s">
        <v>1057</v>
      </c>
      <c r="C162" t="s">
        <v>1085</v>
      </c>
      <c r="E162" t="s">
        <v>24</v>
      </c>
      <c r="F162" t="s">
        <v>44</v>
      </c>
      <c r="G162" s="43" t="s">
        <v>1002</v>
      </c>
      <c r="H162" s="1" t="s">
        <v>347</v>
      </c>
      <c r="J162">
        <v>4</v>
      </c>
      <c r="K162">
        <v>6</v>
      </c>
      <c r="L162">
        <v>21</v>
      </c>
      <c r="M162">
        <v>3</v>
      </c>
      <c r="N162">
        <f t="shared" si="5"/>
        <v>34</v>
      </c>
    </row>
    <row r="163" spans="1:14" x14ac:dyDescent="0.35">
      <c r="A163" t="s">
        <v>1057</v>
      </c>
      <c r="B163" t="s">
        <v>1057</v>
      </c>
      <c r="C163" t="s">
        <v>1085</v>
      </c>
      <c r="E163" t="s">
        <v>24</v>
      </c>
      <c r="F163" t="s">
        <v>44</v>
      </c>
      <c r="G163" s="43" t="s">
        <v>1023</v>
      </c>
      <c r="H163" s="1" t="s">
        <v>347</v>
      </c>
      <c r="J163">
        <v>3</v>
      </c>
      <c r="K163">
        <v>3</v>
      </c>
      <c r="L163">
        <v>18</v>
      </c>
      <c r="M163">
        <v>3</v>
      </c>
      <c r="N163">
        <f>SUM(J163:M163)</f>
        <v>27</v>
      </c>
    </row>
    <row r="164" spans="1:14" x14ac:dyDescent="0.35">
      <c r="A164" t="s">
        <v>1057</v>
      </c>
      <c r="B164" t="s">
        <v>1057</v>
      </c>
      <c r="C164" t="s">
        <v>1085</v>
      </c>
      <c r="E164" t="s">
        <v>24</v>
      </c>
      <c r="F164" t="s">
        <v>44</v>
      </c>
      <c r="G164" s="43" t="s">
        <v>1003</v>
      </c>
      <c r="H164" s="1" t="s">
        <v>345</v>
      </c>
      <c r="J164">
        <v>2</v>
      </c>
      <c r="K164">
        <v>2</v>
      </c>
      <c r="L164">
        <v>13</v>
      </c>
      <c r="M164">
        <v>1</v>
      </c>
      <c r="N164">
        <f t="shared" ref="N164" si="10">SUM(J164:M164)</f>
        <v>18</v>
      </c>
    </row>
    <row r="165" spans="1:14" x14ac:dyDescent="0.35">
      <c r="A165" t="s">
        <v>1057</v>
      </c>
      <c r="B165" t="s">
        <v>1057</v>
      </c>
      <c r="C165" t="s">
        <v>1085</v>
      </c>
      <c r="E165" t="s">
        <v>24</v>
      </c>
      <c r="F165" t="s">
        <v>44</v>
      </c>
      <c r="G165" s="43" t="s">
        <v>1004</v>
      </c>
      <c r="H165" s="1" t="s">
        <v>345</v>
      </c>
      <c r="J165">
        <v>4</v>
      </c>
      <c r="K165">
        <v>10</v>
      </c>
      <c r="L165">
        <v>25</v>
      </c>
      <c r="M165">
        <v>2</v>
      </c>
      <c r="N165">
        <f t="shared" si="5"/>
        <v>41</v>
      </c>
    </row>
    <row r="166" spans="1:14" x14ac:dyDescent="0.35">
      <c r="A166" t="s">
        <v>1057</v>
      </c>
      <c r="B166" t="s">
        <v>1057</v>
      </c>
      <c r="C166" t="s">
        <v>1085</v>
      </c>
      <c r="E166" t="s">
        <v>27</v>
      </c>
      <c r="F166" t="s">
        <v>79</v>
      </c>
      <c r="G166" s="43" t="s">
        <v>544</v>
      </c>
      <c r="H166" s="1" t="s">
        <v>347</v>
      </c>
      <c r="J166">
        <v>12</v>
      </c>
      <c r="K166">
        <v>0</v>
      </c>
      <c r="L166">
        <v>0</v>
      </c>
      <c r="M166">
        <v>0</v>
      </c>
      <c r="N166">
        <f t="shared" si="5"/>
        <v>12</v>
      </c>
    </row>
    <row r="167" spans="1:14" x14ac:dyDescent="0.35">
      <c r="A167" t="s">
        <v>1057</v>
      </c>
      <c r="B167" t="s">
        <v>1057</v>
      </c>
      <c r="C167" t="s">
        <v>1085</v>
      </c>
      <c r="E167" t="s">
        <v>27</v>
      </c>
      <c r="F167" t="s">
        <v>79</v>
      </c>
      <c r="G167" s="43" t="s">
        <v>545</v>
      </c>
      <c r="H167" s="1" t="s">
        <v>347</v>
      </c>
      <c r="J167">
        <v>14</v>
      </c>
      <c r="K167">
        <v>0</v>
      </c>
      <c r="L167">
        <v>0</v>
      </c>
      <c r="M167">
        <v>0</v>
      </c>
      <c r="N167">
        <f t="shared" si="5"/>
        <v>14</v>
      </c>
    </row>
    <row r="168" spans="1:14" x14ac:dyDescent="0.35">
      <c r="A168" t="s">
        <v>1057</v>
      </c>
      <c r="B168" t="s">
        <v>1057</v>
      </c>
      <c r="C168" t="s">
        <v>1085</v>
      </c>
      <c r="E168" t="s">
        <v>24</v>
      </c>
      <c r="F168" t="s">
        <v>66</v>
      </c>
      <c r="G168" s="43" t="s">
        <v>978</v>
      </c>
      <c r="H168" s="1" t="s">
        <v>348</v>
      </c>
      <c r="J168">
        <v>1</v>
      </c>
      <c r="K168">
        <v>1</v>
      </c>
      <c r="L168">
        <v>9</v>
      </c>
      <c r="M168">
        <v>1</v>
      </c>
      <c r="N168">
        <f t="shared" si="5"/>
        <v>12</v>
      </c>
    </row>
    <row r="169" spans="1:14" x14ac:dyDescent="0.35">
      <c r="A169" t="s">
        <v>1057</v>
      </c>
      <c r="B169" t="s">
        <v>1057</v>
      </c>
      <c r="C169" t="s">
        <v>1085</v>
      </c>
      <c r="E169" t="s">
        <v>24</v>
      </c>
      <c r="F169" t="s">
        <v>66</v>
      </c>
      <c r="G169" s="44" t="s">
        <v>979</v>
      </c>
      <c r="H169" s="1"/>
      <c r="I169" t="s">
        <v>982</v>
      </c>
      <c r="J169" s="181" t="s">
        <v>981</v>
      </c>
      <c r="K169" s="181"/>
      <c r="L169" s="181"/>
      <c r="M169" s="181"/>
      <c r="N169">
        <f t="shared" si="5"/>
        <v>0</v>
      </c>
    </row>
    <row r="170" spans="1:14" x14ac:dyDescent="0.35">
      <c r="A170" t="s">
        <v>1057</v>
      </c>
      <c r="B170" t="s">
        <v>1057</v>
      </c>
      <c r="C170" t="s">
        <v>1085</v>
      </c>
      <c r="E170" t="s">
        <v>24</v>
      </c>
      <c r="F170" t="s">
        <v>66</v>
      </c>
      <c r="G170" s="44" t="s">
        <v>980</v>
      </c>
      <c r="H170" s="1"/>
      <c r="I170" t="s">
        <v>982</v>
      </c>
      <c r="J170" s="181" t="s">
        <v>981</v>
      </c>
      <c r="K170" s="181"/>
      <c r="L170" s="181"/>
      <c r="M170" s="181"/>
      <c r="N170">
        <f t="shared" si="5"/>
        <v>0</v>
      </c>
    </row>
    <row r="171" spans="1:14" x14ac:dyDescent="0.35">
      <c r="A171" t="s">
        <v>1057</v>
      </c>
      <c r="B171" t="s">
        <v>1057</v>
      </c>
      <c r="C171" t="s">
        <v>1085</v>
      </c>
      <c r="E171" t="s">
        <v>24</v>
      </c>
      <c r="F171" t="s">
        <v>66</v>
      </c>
      <c r="G171" s="43" t="s">
        <v>983</v>
      </c>
      <c r="H171" s="1" t="s">
        <v>348</v>
      </c>
      <c r="J171">
        <v>5</v>
      </c>
      <c r="K171">
        <v>2</v>
      </c>
      <c r="L171">
        <v>15</v>
      </c>
      <c r="M171">
        <v>3</v>
      </c>
      <c r="N171">
        <f t="shared" si="5"/>
        <v>25</v>
      </c>
    </row>
    <row r="172" spans="1:14" x14ac:dyDescent="0.35">
      <c r="A172" t="s">
        <v>1057</v>
      </c>
      <c r="B172" t="s">
        <v>1057</v>
      </c>
      <c r="C172" t="s">
        <v>1085</v>
      </c>
      <c r="E172" t="s">
        <v>24</v>
      </c>
      <c r="F172" t="s">
        <v>66</v>
      </c>
      <c r="G172" s="43" t="s">
        <v>984</v>
      </c>
      <c r="H172" s="1" t="s">
        <v>348</v>
      </c>
      <c r="J172">
        <v>1</v>
      </c>
      <c r="K172">
        <v>1</v>
      </c>
      <c r="L172">
        <v>12</v>
      </c>
      <c r="M172">
        <v>2</v>
      </c>
      <c r="N172">
        <f t="shared" si="5"/>
        <v>16</v>
      </c>
    </row>
    <row r="173" spans="1:14" x14ac:dyDescent="0.35">
      <c r="A173" t="s">
        <v>1057</v>
      </c>
      <c r="B173" t="s">
        <v>1057</v>
      </c>
      <c r="C173" t="s">
        <v>1085</v>
      </c>
      <c r="E173" t="s">
        <v>25</v>
      </c>
      <c r="F173" t="s">
        <v>70</v>
      </c>
      <c r="G173" s="43" t="s">
        <v>985</v>
      </c>
      <c r="H173" s="1" t="s">
        <v>348</v>
      </c>
      <c r="J173">
        <v>2</v>
      </c>
      <c r="K173">
        <v>3</v>
      </c>
      <c r="L173">
        <v>10</v>
      </c>
      <c r="M173">
        <v>1</v>
      </c>
      <c r="N173">
        <f t="shared" si="5"/>
        <v>16</v>
      </c>
    </row>
    <row r="174" spans="1:14" x14ac:dyDescent="0.35">
      <c r="A174" t="s">
        <v>1057</v>
      </c>
      <c r="B174" t="s">
        <v>1057</v>
      </c>
      <c r="C174" t="s">
        <v>1085</v>
      </c>
      <c r="E174" t="s">
        <v>25</v>
      </c>
      <c r="F174" t="s">
        <v>70</v>
      </c>
      <c r="G174" s="43" t="s">
        <v>986</v>
      </c>
      <c r="H174" s="1" t="s">
        <v>348</v>
      </c>
      <c r="J174">
        <v>1</v>
      </c>
      <c r="K174">
        <v>2</v>
      </c>
      <c r="L174">
        <v>4</v>
      </c>
      <c r="M174">
        <v>1</v>
      </c>
      <c r="N174">
        <f t="shared" si="5"/>
        <v>8</v>
      </c>
    </row>
    <row r="175" spans="1:14" x14ac:dyDescent="0.35">
      <c r="A175" t="s">
        <v>1057</v>
      </c>
      <c r="B175" t="s">
        <v>1057</v>
      </c>
      <c r="C175" t="s">
        <v>1085</v>
      </c>
      <c r="E175" t="s">
        <v>25</v>
      </c>
      <c r="F175" t="s">
        <v>70</v>
      </c>
      <c r="G175" s="43" t="s">
        <v>987</v>
      </c>
      <c r="H175" s="1" t="s">
        <v>349</v>
      </c>
      <c r="J175">
        <v>3</v>
      </c>
      <c r="K175">
        <v>0</v>
      </c>
      <c r="L175">
        <v>10</v>
      </c>
      <c r="M175">
        <v>2</v>
      </c>
      <c r="N175">
        <f t="shared" si="5"/>
        <v>15</v>
      </c>
    </row>
    <row r="176" spans="1:14" x14ac:dyDescent="0.35">
      <c r="A176" t="s">
        <v>1057</v>
      </c>
      <c r="B176" t="s">
        <v>1057</v>
      </c>
      <c r="C176" t="s">
        <v>1085</v>
      </c>
      <c r="E176" t="s">
        <v>25</v>
      </c>
      <c r="F176" t="s">
        <v>70</v>
      </c>
      <c r="G176" s="43" t="s">
        <v>988</v>
      </c>
      <c r="H176" s="1" t="s">
        <v>349</v>
      </c>
      <c r="J176">
        <v>1</v>
      </c>
      <c r="K176">
        <v>0</v>
      </c>
      <c r="L176">
        <v>7</v>
      </c>
      <c r="M176">
        <v>1</v>
      </c>
      <c r="N176">
        <f t="shared" si="5"/>
        <v>9</v>
      </c>
    </row>
    <row r="177" spans="1:14" x14ac:dyDescent="0.35">
      <c r="A177" t="s">
        <v>1058</v>
      </c>
      <c r="B177" t="s">
        <v>1057</v>
      </c>
      <c r="C177" t="s">
        <v>1102</v>
      </c>
      <c r="D177" t="s">
        <v>17</v>
      </c>
      <c r="E177" t="s">
        <v>24</v>
      </c>
      <c r="F177" t="s">
        <v>42</v>
      </c>
      <c r="G177" s="44" t="s">
        <v>991</v>
      </c>
      <c r="H177" s="1" t="s">
        <v>350</v>
      </c>
      <c r="J177">
        <v>120</v>
      </c>
      <c r="K177">
        <v>0</v>
      </c>
      <c r="L177">
        <v>170</v>
      </c>
      <c r="M177">
        <v>25</v>
      </c>
      <c r="N177">
        <f t="shared" si="5"/>
        <v>315</v>
      </c>
    </row>
    <row r="178" spans="1:14" x14ac:dyDescent="0.35">
      <c r="A178" t="s">
        <v>1058</v>
      </c>
      <c r="B178" t="s">
        <v>1057</v>
      </c>
      <c r="C178" t="s">
        <v>1102</v>
      </c>
      <c r="D178" t="s">
        <v>17</v>
      </c>
      <c r="E178" t="s">
        <v>24</v>
      </c>
      <c r="F178" t="s">
        <v>42</v>
      </c>
      <c r="G178" s="44" t="s">
        <v>992</v>
      </c>
      <c r="H178" s="1" t="s">
        <v>350</v>
      </c>
      <c r="J178">
        <v>18</v>
      </c>
      <c r="K178">
        <v>20</v>
      </c>
      <c r="L178">
        <v>70</v>
      </c>
      <c r="M178">
        <v>18</v>
      </c>
      <c r="N178">
        <f t="shared" si="5"/>
        <v>126</v>
      </c>
    </row>
    <row r="179" spans="1:14" x14ac:dyDescent="0.35">
      <c r="A179" t="s">
        <v>1058</v>
      </c>
      <c r="B179" t="s">
        <v>1057</v>
      </c>
      <c r="C179" t="s">
        <v>1102</v>
      </c>
      <c r="D179" t="s">
        <v>17</v>
      </c>
      <c r="E179" t="s">
        <v>24</v>
      </c>
      <c r="F179" t="s">
        <v>42</v>
      </c>
      <c r="G179" s="44" t="s">
        <v>1017</v>
      </c>
      <c r="H179" s="1" t="s">
        <v>350</v>
      </c>
      <c r="J179">
        <v>24</v>
      </c>
      <c r="K179">
        <v>0</v>
      </c>
      <c r="L179">
        <v>8</v>
      </c>
      <c r="M179">
        <v>4</v>
      </c>
      <c r="N179">
        <f t="shared" si="5"/>
        <v>36</v>
      </c>
    </row>
    <row r="180" spans="1:14" x14ac:dyDescent="0.35">
      <c r="A180" t="s">
        <v>1058</v>
      </c>
      <c r="B180" t="s">
        <v>1057</v>
      </c>
      <c r="C180" t="s">
        <v>1102</v>
      </c>
      <c r="D180" t="s">
        <v>17</v>
      </c>
      <c r="E180" t="s">
        <v>24</v>
      </c>
      <c r="F180" t="s">
        <v>42</v>
      </c>
      <c r="G180" s="44" t="s">
        <v>993</v>
      </c>
      <c r="H180" s="1" t="s">
        <v>350</v>
      </c>
      <c r="J180">
        <v>3</v>
      </c>
      <c r="K180">
        <v>2</v>
      </c>
      <c r="L180">
        <v>5</v>
      </c>
      <c r="M180">
        <v>1</v>
      </c>
      <c r="N180">
        <f t="shared" si="5"/>
        <v>11</v>
      </c>
    </row>
    <row r="181" spans="1:14" x14ac:dyDescent="0.35">
      <c r="A181" t="s">
        <v>1058</v>
      </c>
      <c r="B181" t="s">
        <v>1057</v>
      </c>
      <c r="C181" t="s">
        <v>1102</v>
      </c>
      <c r="D181" t="s">
        <v>17</v>
      </c>
      <c r="E181" t="s">
        <v>24</v>
      </c>
      <c r="F181" t="s">
        <v>42</v>
      </c>
      <c r="G181" s="44" t="s">
        <v>994</v>
      </c>
      <c r="H181" s="1" t="s">
        <v>350</v>
      </c>
      <c r="J181">
        <v>3</v>
      </c>
      <c r="K181">
        <v>3</v>
      </c>
      <c r="L181">
        <v>15</v>
      </c>
      <c r="M181">
        <v>2</v>
      </c>
      <c r="N181">
        <f t="shared" si="5"/>
        <v>23</v>
      </c>
    </row>
    <row r="182" spans="1:14" x14ac:dyDescent="0.35">
      <c r="A182" t="s">
        <v>1058</v>
      </c>
      <c r="B182" t="s">
        <v>1057</v>
      </c>
      <c r="C182" t="s">
        <v>1102</v>
      </c>
      <c r="D182" t="s">
        <v>17</v>
      </c>
      <c r="E182" t="s">
        <v>25</v>
      </c>
      <c r="F182" t="s">
        <v>42</v>
      </c>
      <c r="G182" s="43" t="s">
        <v>995</v>
      </c>
      <c r="H182" s="1" t="s">
        <v>350</v>
      </c>
      <c r="J182">
        <v>12</v>
      </c>
      <c r="K182">
        <v>10</v>
      </c>
      <c r="L182">
        <v>23</v>
      </c>
      <c r="M182">
        <v>2</v>
      </c>
      <c r="N182">
        <f t="shared" si="5"/>
        <v>47</v>
      </c>
    </row>
    <row r="183" spans="1:14" x14ac:dyDescent="0.35">
      <c r="A183" t="s">
        <v>1058</v>
      </c>
      <c r="B183" t="s">
        <v>1057</v>
      </c>
      <c r="C183" t="s">
        <v>1102</v>
      </c>
      <c r="D183" t="s">
        <v>17</v>
      </c>
      <c r="E183" t="s">
        <v>27</v>
      </c>
      <c r="F183" t="s">
        <v>42</v>
      </c>
      <c r="G183" s="43" t="s">
        <v>996</v>
      </c>
      <c r="H183" s="1" t="s">
        <v>350</v>
      </c>
      <c r="J183">
        <v>1</v>
      </c>
      <c r="K183">
        <v>0</v>
      </c>
      <c r="L183">
        <v>4</v>
      </c>
      <c r="M183">
        <v>1</v>
      </c>
      <c r="N183">
        <f t="shared" si="5"/>
        <v>6</v>
      </c>
    </row>
    <row r="184" spans="1:14" x14ac:dyDescent="0.35">
      <c r="A184" t="s">
        <v>1058</v>
      </c>
      <c r="B184" t="s">
        <v>1057</v>
      </c>
      <c r="C184" t="s">
        <v>1102</v>
      </c>
      <c r="D184" t="s">
        <v>17</v>
      </c>
      <c r="E184" t="s">
        <v>27</v>
      </c>
      <c r="F184" t="s">
        <v>42</v>
      </c>
      <c r="G184" s="43" t="s">
        <v>997</v>
      </c>
      <c r="H184" s="1" t="s">
        <v>350</v>
      </c>
      <c r="J184">
        <v>1</v>
      </c>
      <c r="K184">
        <v>0</v>
      </c>
      <c r="L184">
        <v>4</v>
      </c>
      <c r="M184">
        <v>1</v>
      </c>
      <c r="N184">
        <f t="shared" si="5"/>
        <v>6</v>
      </c>
    </row>
    <row r="185" spans="1:14" x14ac:dyDescent="0.35">
      <c r="A185" t="s">
        <v>1058</v>
      </c>
      <c r="B185" t="s">
        <v>1057</v>
      </c>
      <c r="C185" t="s">
        <v>1085</v>
      </c>
      <c r="E185" t="s">
        <v>24</v>
      </c>
      <c r="F185" t="s">
        <v>45</v>
      </c>
      <c r="G185" s="43" t="s">
        <v>998</v>
      </c>
      <c r="H185" s="1" t="s">
        <v>349</v>
      </c>
      <c r="J185">
        <v>2</v>
      </c>
      <c r="K185">
        <v>1</v>
      </c>
      <c r="L185">
        <v>5</v>
      </c>
      <c r="M185">
        <v>1</v>
      </c>
      <c r="N185">
        <f t="shared" si="5"/>
        <v>9</v>
      </c>
    </row>
    <row r="186" spans="1:14" x14ac:dyDescent="0.35">
      <c r="A186" t="s">
        <v>1058</v>
      </c>
      <c r="B186" t="s">
        <v>1057</v>
      </c>
      <c r="C186" t="s">
        <v>1085</v>
      </c>
      <c r="E186" t="s">
        <v>24</v>
      </c>
      <c r="F186" t="s">
        <v>45</v>
      </c>
      <c r="G186" s="43" t="s">
        <v>999</v>
      </c>
      <c r="H186" s="1" t="s">
        <v>349</v>
      </c>
      <c r="J186">
        <v>2</v>
      </c>
      <c r="K186">
        <v>3</v>
      </c>
      <c r="L186">
        <v>12</v>
      </c>
      <c r="M186">
        <v>1</v>
      </c>
      <c r="N186">
        <f t="shared" si="5"/>
        <v>18</v>
      </c>
    </row>
    <row r="187" spans="1:14" x14ac:dyDescent="0.35">
      <c r="A187" t="s">
        <v>1058</v>
      </c>
      <c r="B187" t="s">
        <v>1057</v>
      </c>
      <c r="C187" t="s">
        <v>1085</v>
      </c>
      <c r="E187" t="s">
        <v>25</v>
      </c>
      <c r="F187" t="s">
        <v>36</v>
      </c>
      <c r="G187" s="43" t="s">
        <v>1000</v>
      </c>
      <c r="H187" s="1" t="s">
        <v>349</v>
      </c>
      <c r="J187">
        <v>1</v>
      </c>
      <c r="K187">
        <v>1</v>
      </c>
      <c r="L187">
        <v>8</v>
      </c>
      <c r="M187">
        <v>1</v>
      </c>
      <c r="N187">
        <f t="shared" si="5"/>
        <v>11</v>
      </c>
    </row>
    <row r="188" spans="1:14" x14ac:dyDescent="0.35">
      <c r="A188" t="s">
        <v>1058</v>
      </c>
      <c r="B188" t="s">
        <v>1057</v>
      </c>
      <c r="C188" t="s">
        <v>1085</v>
      </c>
      <c r="E188" t="s">
        <v>25</v>
      </c>
      <c r="F188" t="s">
        <v>36</v>
      </c>
      <c r="G188" s="43" t="s">
        <v>1001</v>
      </c>
      <c r="H188" s="1" t="s">
        <v>349</v>
      </c>
      <c r="J188">
        <v>1</v>
      </c>
      <c r="K188">
        <v>1</v>
      </c>
      <c r="L188">
        <v>6</v>
      </c>
      <c r="M188">
        <v>2</v>
      </c>
      <c r="N188">
        <f t="shared" si="5"/>
        <v>10</v>
      </c>
    </row>
    <row r="189" spans="1:14" x14ac:dyDescent="0.35">
      <c r="A189" t="s">
        <v>1057</v>
      </c>
      <c r="B189" t="s">
        <v>1057</v>
      </c>
      <c r="C189" t="s">
        <v>1085</v>
      </c>
      <c r="E189" t="s">
        <v>25</v>
      </c>
      <c r="F189" t="s">
        <v>71</v>
      </c>
      <c r="H189" s="1"/>
      <c r="I189" t="s">
        <v>1006</v>
      </c>
      <c r="J189" s="181" t="s">
        <v>1005</v>
      </c>
      <c r="K189" s="181"/>
      <c r="L189" s="181"/>
      <c r="M189" s="181"/>
      <c r="N189">
        <f t="shared" si="5"/>
        <v>0</v>
      </c>
    </row>
    <row r="190" spans="1:14" x14ac:dyDescent="0.35">
      <c r="A190" t="s">
        <v>1057</v>
      </c>
      <c r="B190" t="s">
        <v>1057</v>
      </c>
      <c r="C190" t="s">
        <v>1102</v>
      </c>
      <c r="E190" t="s">
        <v>24</v>
      </c>
      <c r="F190" t="s">
        <v>54</v>
      </c>
      <c r="G190" s="43" t="s">
        <v>1024</v>
      </c>
      <c r="H190" s="1" t="s">
        <v>349</v>
      </c>
      <c r="J190" s="15">
        <v>15</v>
      </c>
      <c r="K190" s="15">
        <v>3</v>
      </c>
      <c r="L190" s="15">
        <v>25</v>
      </c>
      <c r="M190" s="15">
        <v>3</v>
      </c>
      <c r="N190">
        <f t="shared" si="5"/>
        <v>46</v>
      </c>
    </row>
    <row r="191" spans="1:14" x14ac:dyDescent="0.35">
      <c r="A191" t="s">
        <v>1057</v>
      </c>
      <c r="B191" t="s">
        <v>1057</v>
      </c>
      <c r="C191" t="s">
        <v>1102</v>
      </c>
      <c r="E191" t="s">
        <v>24</v>
      </c>
      <c r="F191" t="s">
        <v>55</v>
      </c>
      <c r="G191" s="43" t="s">
        <v>1153</v>
      </c>
      <c r="H191" s="1" t="s">
        <v>349</v>
      </c>
      <c r="I191" t="s">
        <v>1025</v>
      </c>
      <c r="J191" s="181" t="s">
        <v>1026</v>
      </c>
      <c r="K191" s="181"/>
      <c r="L191" s="181"/>
      <c r="M191" s="181"/>
      <c r="N191">
        <f t="shared" si="5"/>
        <v>0</v>
      </c>
    </row>
    <row r="192" spans="1:14" x14ac:dyDescent="0.35">
      <c r="A192" t="s">
        <v>1057</v>
      </c>
      <c r="B192" t="s">
        <v>1057</v>
      </c>
      <c r="C192" t="s">
        <v>1102</v>
      </c>
      <c r="E192" t="s">
        <v>24</v>
      </c>
      <c r="F192" t="s">
        <v>56</v>
      </c>
      <c r="G192" s="43" t="s">
        <v>1154</v>
      </c>
      <c r="H192" s="1" t="s">
        <v>349</v>
      </c>
      <c r="I192" t="s">
        <v>1025</v>
      </c>
      <c r="J192" s="181" t="s">
        <v>1026</v>
      </c>
      <c r="K192" s="181"/>
      <c r="L192" s="181"/>
      <c r="M192" s="181"/>
      <c r="N192">
        <f t="shared" si="5"/>
        <v>0</v>
      </c>
    </row>
    <row r="193" spans="1:15" x14ac:dyDescent="0.35">
      <c r="A193" t="s">
        <v>1057</v>
      </c>
      <c r="B193" t="s">
        <v>1057</v>
      </c>
      <c r="C193" t="s">
        <v>1152</v>
      </c>
      <c r="D193" t="s">
        <v>18</v>
      </c>
      <c r="E193" t="s">
        <v>25</v>
      </c>
      <c r="F193" t="s">
        <v>1027</v>
      </c>
      <c r="G193" s="13" t="s">
        <v>1028</v>
      </c>
      <c r="H193" s="1" t="s">
        <v>350</v>
      </c>
      <c r="J193">
        <v>15</v>
      </c>
      <c r="K193">
        <v>8</v>
      </c>
      <c r="L193">
        <v>45</v>
      </c>
      <c r="M193">
        <v>15</v>
      </c>
      <c r="N193">
        <f t="shared" si="5"/>
        <v>83</v>
      </c>
    </row>
    <row r="194" spans="1:15" x14ac:dyDescent="0.35">
      <c r="A194" t="s">
        <v>1058</v>
      </c>
      <c r="B194" t="s">
        <v>1057</v>
      </c>
      <c r="C194" t="s">
        <v>1152</v>
      </c>
      <c r="D194" t="s">
        <v>20</v>
      </c>
      <c r="E194" t="s">
        <v>25</v>
      </c>
      <c r="G194" s="1" t="s">
        <v>989</v>
      </c>
      <c r="H194" s="1" t="s">
        <v>346</v>
      </c>
      <c r="J194" s="66">
        <v>5</v>
      </c>
      <c r="K194" s="66">
        <v>0</v>
      </c>
      <c r="L194" s="66">
        <v>15</v>
      </c>
      <c r="M194" s="66">
        <v>3</v>
      </c>
      <c r="N194" s="65">
        <f>SUM(J194:M194)</f>
        <v>23</v>
      </c>
      <c r="O194" s="66"/>
    </row>
    <row r="195" spans="1:15" x14ac:dyDescent="0.35">
      <c r="A195" t="s">
        <v>1058</v>
      </c>
      <c r="B195" t="s">
        <v>1057</v>
      </c>
      <c r="C195" t="s">
        <v>1152</v>
      </c>
      <c r="D195" t="s">
        <v>20</v>
      </c>
      <c r="E195" t="s">
        <v>25</v>
      </c>
      <c r="G195" s="1" t="s">
        <v>990</v>
      </c>
      <c r="H195" s="1" t="s">
        <v>346</v>
      </c>
      <c r="J195" s="66">
        <v>10</v>
      </c>
      <c r="K195" s="66">
        <v>0</v>
      </c>
      <c r="L195" s="66">
        <v>40</v>
      </c>
      <c r="M195" s="66">
        <v>10</v>
      </c>
      <c r="N195" s="65">
        <f>SUM(J195:M195)</f>
        <v>60</v>
      </c>
      <c r="O195" s="66"/>
    </row>
    <row r="196" spans="1:15" x14ac:dyDescent="0.35">
      <c r="A196" t="s">
        <v>1057</v>
      </c>
      <c r="B196" t="s">
        <v>1057</v>
      </c>
      <c r="C196" t="s">
        <v>1152</v>
      </c>
      <c r="D196" t="s">
        <v>1078</v>
      </c>
      <c r="E196" t="s">
        <v>25</v>
      </c>
      <c r="G196" s="3" t="s">
        <v>1079</v>
      </c>
      <c r="H196" s="1" t="s">
        <v>349</v>
      </c>
    </row>
    <row r="197" spans="1:15" x14ac:dyDescent="0.35">
      <c r="A197" t="s">
        <v>1057</v>
      </c>
      <c r="B197" t="s">
        <v>1057</v>
      </c>
      <c r="C197" t="s">
        <v>1152</v>
      </c>
      <c r="D197" t="s">
        <v>1078</v>
      </c>
      <c r="E197" t="s">
        <v>25</v>
      </c>
      <c r="G197" s="3" t="s">
        <v>1080</v>
      </c>
      <c r="H197" s="1" t="s">
        <v>349</v>
      </c>
    </row>
    <row r="198" spans="1:15" x14ac:dyDescent="0.35">
      <c r="H198" s="1"/>
    </row>
    <row r="199" spans="1:15" x14ac:dyDescent="0.35">
      <c r="H199" s="1"/>
    </row>
    <row r="200" spans="1:15" x14ac:dyDescent="0.35">
      <c r="H200" s="1"/>
    </row>
    <row r="201" spans="1:15" x14ac:dyDescent="0.35">
      <c r="H201" s="1"/>
    </row>
    <row r="202" spans="1:15" x14ac:dyDescent="0.35">
      <c r="H202" s="1"/>
    </row>
    <row r="203" spans="1:15" x14ac:dyDescent="0.35">
      <c r="H203" s="1"/>
    </row>
    <row r="204" spans="1:15" x14ac:dyDescent="0.35">
      <c r="H204" s="1"/>
    </row>
    <row r="205" spans="1:15" x14ac:dyDescent="0.35">
      <c r="H205" s="1"/>
    </row>
    <row r="206" spans="1:15" x14ac:dyDescent="0.35">
      <c r="H206" s="1"/>
    </row>
    <row r="207" spans="1:15" x14ac:dyDescent="0.35">
      <c r="H207" s="1"/>
    </row>
    <row r="208" spans="1:15" x14ac:dyDescent="0.35">
      <c r="H208" s="1"/>
    </row>
    <row r="209" spans="8:8" x14ac:dyDescent="0.35">
      <c r="H209" s="1"/>
    </row>
    <row r="210" spans="8:8" x14ac:dyDescent="0.35">
      <c r="H210" s="1"/>
    </row>
    <row r="211" spans="8:8" x14ac:dyDescent="0.35">
      <c r="H211" s="1"/>
    </row>
    <row r="212" spans="8:8" x14ac:dyDescent="0.35">
      <c r="H212" s="1"/>
    </row>
    <row r="213" spans="8:8" x14ac:dyDescent="0.35">
      <c r="H213" s="1"/>
    </row>
    <row r="214" spans="8:8" x14ac:dyDescent="0.35">
      <c r="H214" s="1"/>
    </row>
    <row r="215" spans="8:8" x14ac:dyDescent="0.35">
      <c r="H215" s="1"/>
    </row>
    <row r="216" spans="8:8" x14ac:dyDescent="0.35">
      <c r="H216" s="1"/>
    </row>
    <row r="217" spans="8:8" x14ac:dyDescent="0.35">
      <c r="H217" s="1"/>
    </row>
    <row r="218" spans="8:8" x14ac:dyDescent="0.35">
      <c r="H218" s="1"/>
    </row>
    <row r="219" spans="8:8" x14ac:dyDescent="0.35">
      <c r="H219" s="1"/>
    </row>
    <row r="220" spans="8:8" x14ac:dyDescent="0.35">
      <c r="H220" s="1"/>
    </row>
    <row r="221" spans="8:8" x14ac:dyDescent="0.35">
      <c r="H221" s="1"/>
    </row>
    <row r="222" spans="8:8" x14ac:dyDescent="0.35">
      <c r="H222" s="1"/>
    </row>
    <row r="223" spans="8:8" x14ac:dyDescent="0.35">
      <c r="H223" s="1"/>
    </row>
    <row r="224" spans="8:8" x14ac:dyDescent="0.35">
      <c r="H224" s="1"/>
    </row>
    <row r="225" spans="8:8" x14ac:dyDescent="0.35">
      <c r="H225" s="1"/>
    </row>
    <row r="226" spans="8:8" x14ac:dyDescent="0.35">
      <c r="H226" s="1"/>
    </row>
    <row r="227" spans="8:8" x14ac:dyDescent="0.35">
      <c r="H227" s="1"/>
    </row>
    <row r="228" spans="8:8" x14ac:dyDescent="0.35">
      <c r="H228" s="1"/>
    </row>
    <row r="229" spans="8:8" x14ac:dyDescent="0.35">
      <c r="H229" s="1"/>
    </row>
    <row r="230" spans="8:8" x14ac:dyDescent="0.35">
      <c r="H230" s="1"/>
    </row>
    <row r="231" spans="8:8" x14ac:dyDescent="0.35">
      <c r="H231" s="1"/>
    </row>
    <row r="232" spans="8:8" x14ac:dyDescent="0.35">
      <c r="H232" s="1"/>
    </row>
    <row r="233" spans="8:8" x14ac:dyDescent="0.35">
      <c r="H233" s="1"/>
    </row>
    <row r="234" spans="8:8" x14ac:dyDescent="0.35">
      <c r="H234" s="1"/>
    </row>
    <row r="235" spans="8:8" x14ac:dyDescent="0.35">
      <c r="H235" s="1"/>
    </row>
    <row r="236" spans="8:8" x14ac:dyDescent="0.35">
      <c r="H236" s="1"/>
    </row>
    <row r="237" spans="8:8" x14ac:dyDescent="0.35">
      <c r="H237" s="1"/>
    </row>
    <row r="238" spans="8:8" x14ac:dyDescent="0.35">
      <c r="H238" s="1"/>
    </row>
    <row r="239" spans="8:8" x14ac:dyDescent="0.35">
      <c r="H239" s="1"/>
    </row>
    <row r="240" spans="8:8" x14ac:dyDescent="0.35">
      <c r="H240" s="1"/>
    </row>
    <row r="241" spans="8:8" x14ac:dyDescent="0.35">
      <c r="H241" s="1"/>
    </row>
    <row r="242" spans="8:8" x14ac:dyDescent="0.35">
      <c r="H242" s="1"/>
    </row>
    <row r="243" spans="8:8" x14ac:dyDescent="0.35">
      <c r="H243" s="1"/>
    </row>
    <row r="244" spans="8:8" x14ac:dyDescent="0.35">
      <c r="H244" s="1"/>
    </row>
    <row r="245" spans="8:8" x14ac:dyDescent="0.35">
      <c r="H245" s="1"/>
    </row>
    <row r="246" spans="8:8" x14ac:dyDescent="0.35">
      <c r="H246" s="1"/>
    </row>
    <row r="247" spans="8:8" x14ac:dyDescent="0.35">
      <c r="H247" s="1"/>
    </row>
    <row r="248" spans="8:8" x14ac:dyDescent="0.35">
      <c r="H248" s="1"/>
    </row>
    <row r="249" spans="8:8" x14ac:dyDescent="0.35">
      <c r="H249" s="1"/>
    </row>
    <row r="250" spans="8:8" x14ac:dyDescent="0.35">
      <c r="H250" s="1"/>
    </row>
    <row r="251" spans="8:8" x14ac:dyDescent="0.35">
      <c r="H251" s="1"/>
    </row>
    <row r="252" spans="8:8" x14ac:dyDescent="0.35">
      <c r="H252" s="1"/>
    </row>
    <row r="253" spans="8:8" x14ac:dyDescent="0.35">
      <c r="H253" s="1"/>
    </row>
    <row r="254" spans="8:8" x14ac:dyDescent="0.35">
      <c r="H254" s="1"/>
    </row>
    <row r="255" spans="8:8" x14ac:dyDescent="0.35">
      <c r="H255" s="1"/>
    </row>
    <row r="256" spans="8:8" x14ac:dyDescent="0.35">
      <c r="H256" s="1"/>
    </row>
    <row r="257" spans="8:8" x14ac:dyDescent="0.35">
      <c r="H257" s="1"/>
    </row>
    <row r="258" spans="8:8" x14ac:dyDescent="0.35">
      <c r="H258" s="1"/>
    </row>
    <row r="259" spans="8:8" x14ac:dyDescent="0.35">
      <c r="H259" s="1"/>
    </row>
    <row r="260" spans="8:8" x14ac:dyDescent="0.35">
      <c r="H260" s="1"/>
    </row>
    <row r="261" spans="8:8" x14ac:dyDescent="0.35">
      <c r="H261" s="1"/>
    </row>
    <row r="262" spans="8:8" x14ac:dyDescent="0.35">
      <c r="H262" s="1"/>
    </row>
    <row r="263" spans="8:8" x14ac:dyDescent="0.35">
      <c r="H263" s="1"/>
    </row>
    <row r="264" spans="8:8" x14ac:dyDescent="0.35">
      <c r="H264" s="1"/>
    </row>
    <row r="265" spans="8:8" x14ac:dyDescent="0.35">
      <c r="H265" s="1"/>
    </row>
    <row r="266" spans="8:8" x14ac:dyDescent="0.35">
      <c r="H266" s="1"/>
    </row>
    <row r="267" spans="8:8" x14ac:dyDescent="0.35">
      <c r="H267" s="1"/>
    </row>
    <row r="268" spans="8:8" x14ac:dyDescent="0.35">
      <c r="H268" s="1"/>
    </row>
    <row r="269" spans="8:8" x14ac:dyDescent="0.35">
      <c r="H269" s="1"/>
    </row>
    <row r="270" spans="8:8" x14ac:dyDescent="0.35">
      <c r="H270" s="1"/>
    </row>
    <row r="271" spans="8:8" x14ac:dyDescent="0.35">
      <c r="H271" s="1"/>
    </row>
    <row r="272" spans="8:8" x14ac:dyDescent="0.35">
      <c r="H272" s="1"/>
    </row>
    <row r="273" spans="8:8" x14ac:dyDescent="0.35">
      <c r="H273" s="1"/>
    </row>
    <row r="274" spans="8:8" x14ac:dyDescent="0.35">
      <c r="H274" s="1"/>
    </row>
    <row r="275" spans="8:8" x14ac:dyDescent="0.35">
      <c r="H275" s="1"/>
    </row>
    <row r="276" spans="8:8" x14ac:dyDescent="0.35">
      <c r="H276" s="1"/>
    </row>
    <row r="277" spans="8:8" x14ac:dyDescent="0.35">
      <c r="H277" s="1"/>
    </row>
    <row r="278" spans="8:8" x14ac:dyDescent="0.35">
      <c r="H278" s="1"/>
    </row>
    <row r="279" spans="8:8" x14ac:dyDescent="0.35">
      <c r="H279" s="1"/>
    </row>
    <row r="280" spans="8:8" x14ac:dyDescent="0.35">
      <c r="H280" s="1"/>
    </row>
    <row r="281" spans="8:8" x14ac:dyDescent="0.35">
      <c r="H281" s="1"/>
    </row>
    <row r="282" spans="8:8" x14ac:dyDescent="0.35">
      <c r="H282" s="1"/>
    </row>
    <row r="283" spans="8:8" x14ac:dyDescent="0.35">
      <c r="H283" s="1"/>
    </row>
    <row r="284" spans="8:8" x14ac:dyDescent="0.35">
      <c r="H284" s="1"/>
    </row>
    <row r="285" spans="8:8" x14ac:dyDescent="0.35">
      <c r="H285" s="1"/>
    </row>
    <row r="286" spans="8:8" x14ac:dyDescent="0.35">
      <c r="H286" s="1"/>
    </row>
    <row r="287" spans="8:8" x14ac:dyDescent="0.35">
      <c r="H287" s="1"/>
    </row>
    <row r="288" spans="8:8" x14ac:dyDescent="0.35">
      <c r="H288" s="1"/>
    </row>
    <row r="289" spans="8:8" x14ac:dyDescent="0.35">
      <c r="H289" s="1"/>
    </row>
    <row r="290" spans="8:8" x14ac:dyDescent="0.35">
      <c r="H290" s="1"/>
    </row>
    <row r="291" spans="8:8" x14ac:dyDescent="0.35">
      <c r="H291" s="1"/>
    </row>
    <row r="292" spans="8:8" x14ac:dyDescent="0.35">
      <c r="H292" s="1"/>
    </row>
    <row r="293" spans="8:8" x14ac:dyDescent="0.35">
      <c r="H293" s="1"/>
    </row>
    <row r="294" spans="8:8" x14ac:dyDescent="0.35">
      <c r="H294" s="1"/>
    </row>
    <row r="295" spans="8:8" x14ac:dyDescent="0.35">
      <c r="H295" s="1"/>
    </row>
    <row r="296" spans="8:8" x14ac:dyDescent="0.35">
      <c r="H296" s="1"/>
    </row>
    <row r="297" spans="8:8" x14ac:dyDescent="0.35">
      <c r="H297" s="1"/>
    </row>
    <row r="298" spans="8:8" x14ac:dyDescent="0.35">
      <c r="H298" s="1"/>
    </row>
    <row r="299" spans="8:8" x14ac:dyDescent="0.35">
      <c r="H299" s="1"/>
    </row>
    <row r="300" spans="8:8" x14ac:dyDescent="0.35">
      <c r="H300" s="1"/>
    </row>
    <row r="301" spans="8:8" x14ac:dyDescent="0.35">
      <c r="H301" s="1"/>
    </row>
    <row r="302" spans="8:8" x14ac:dyDescent="0.35">
      <c r="H302" s="1"/>
    </row>
    <row r="303" spans="8:8" x14ac:dyDescent="0.35">
      <c r="H303" s="1"/>
    </row>
    <row r="304" spans="8:8" x14ac:dyDescent="0.35">
      <c r="H304" s="1"/>
    </row>
    <row r="305" spans="8:8" x14ac:dyDescent="0.35">
      <c r="H305" s="1"/>
    </row>
  </sheetData>
  <autoFilter ref="A1:Q197" xr:uid="{00000000-0009-0000-0000-000002000000}"/>
  <mergeCells count="7">
    <mergeCell ref="J191:M191"/>
    <mergeCell ref="J192:M192"/>
    <mergeCell ref="J140:M140"/>
    <mergeCell ref="J141:M141"/>
    <mergeCell ref="J169:M169"/>
    <mergeCell ref="J170:M170"/>
    <mergeCell ref="J189:M189"/>
  </mergeCells>
  <dataValidations count="1">
    <dataValidation type="list" allowBlank="1" showInputMessage="1" showErrorMessage="1" sqref="H190:H195 H82:H92 H69:H70 H2:H15 H26:H48 H171:H188 H121:H127 H143:H168" xr:uid="{00000000-0002-0000-0200-000000000000}">
      <formula1>milestones</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
  <sheetViews>
    <sheetView topLeftCell="C1" zoomScale="90" zoomScaleNormal="90" zoomScalePageLayoutView="90" workbookViewId="0">
      <selection activeCell="J56" sqref="J56"/>
    </sheetView>
  </sheetViews>
  <sheetFormatPr defaultColWidth="8.81640625" defaultRowHeight="14.5" x14ac:dyDescent="0.35"/>
  <cols>
    <col min="1" max="1" width="13.453125" customWidth="1"/>
    <col min="2" max="2" width="44.81640625" bestFit="1" customWidth="1"/>
    <col min="3" max="3" width="6.453125" customWidth="1"/>
    <col min="4" max="4" width="5.7265625" customWidth="1"/>
    <col min="5" max="5" width="13.453125" bestFit="1" customWidth="1"/>
    <col min="6" max="6" width="32.1796875" bestFit="1" customWidth="1"/>
    <col min="7" max="7" width="27.453125" customWidth="1"/>
    <col min="8" max="8" width="12.453125" bestFit="1" customWidth="1"/>
    <col min="9" max="9" width="6.453125" customWidth="1"/>
    <col min="16" max="16" width="11" bestFit="1" customWidth="1"/>
  </cols>
  <sheetData>
    <row r="1" spans="1:17" x14ac:dyDescent="0.35">
      <c r="A1" s="3" t="s">
        <v>1081</v>
      </c>
      <c r="B1" s="3" t="s">
        <v>5</v>
      </c>
      <c r="C1" s="3" t="s">
        <v>1059</v>
      </c>
      <c r="D1" s="3" t="s">
        <v>1060</v>
      </c>
      <c r="E1" s="3" t="s">
        <v>22</v>
      </c>
      <c r="F1" s="3" t="s">
        <v>6</v>
      </c>
      <c r="G1" s="3" t="s">
        <v>28</v>
      </c>
      <c r="H1" s="3" t="s">
        <v>354</v>
      </c>
      <c r="I1" s="3" t="s">
        <v>7</v>
      </c>
      <c r="J1" s="3" t="s">
        <v>0</v>
      </c>
      <c r="K1" s="3" t="s">
        <v>1</v>
      </c>
      <c r="L1" s="3" t="s">
        <v>2</v>
      </c>
      <c r="M1" s="3" t="s">
        <v>3</v>
      </c>
      <c r="N1" s="3" t="s">
        <v>4</v>
      </c>
      <c r="P1" s="67" t="s">
        <v>1053</v>
      </c>
      <c r="Q1" s="67"/>
    </row>
    <row r="2" spans="1:17" x14ac:dyDescent="0.35">
      <c r="A2" t="s">
        <v>1085</v>
      </c>
      <c r="B2" t="s">
        <v>9</v>
      </c>
      <c r="C2" t="s">
        <v>1058</v>
      </c>
      <c r="D2" t="s">
        <v>1057</v>
      </c>
      <c r="E2" t="s">
        <v>26</v>
      </c>
      <c r="F2" t="s">
        <v>104</v>
      </c>
      <c r="G2" s="1" t="s">
        <v>109</v>
      </c>
      <c r="H2" s="1" t="s">
        <v>349</v>
      </c>
      <c r="J2">
        <v>2</v>
      </c>
      <c r="K2">
        <v>2</v>
      </c>
      <c r="L2">
        <v>5</v>
      </c>
      <c r="M2">
        <v>2</v>
      </c>
      <c r="N2">
        <f t="shared" ref="N2:N21" si="0">SUM(J2:M2)</f>
        <v>11</v>
      </c>
      <c r="P2" s="67" t="s">
        <v>1059</v>
      </c>
      <c r="Q2" s="67" t="s">
        <v>1060</v>
      </c>
    </row>
    <row r="3" spans="1:17" x14ac:dyDescent="0.35">
      <c r="A3" t="s">
        <v>1085</v>
      </c>
      <c r="B3" t="s">
        <v>9</v>
      </c>
      <c r="C3" t="s">
        <v>1058</v>
      </c>
      <c r="D3" t="s">
        <v>1057</v>
      </c>
      <c r="E3" t="s">
        <v>26</v>
      </c>
      <c r="F3" t="s">
        <v>104</v>
      </c>
      <c r="G3" s="1" t="s">
        <v>116</v>
      </c>
      <c r="H3" s="1" t="s">
        <v>349</v>
      </c>
      <c r="J3">
        <v>2</v>
      </c>
      <c r="K3">
        <v>2</v>
      </c>
      <c r="L3">
        <v>5</v>
      </c>
      <c r="M3">
        <v>2</v>
      </c>
      <c r="N3">
        <f t="shared" si="0"/>
        <v>11</v>
      </c>
      <c r="P3" s="67">
        <f>SUMIFS(N:N,C:C,"y")</f>
        <v>166.5</v>
      </c>
      <c r="Q3" s="67">
        <f>SUMIFS(N:N,D:D,"y")</f>
        <v>672</v>
      </c>
    </row>
    <row r="4" spans="1:17" x14ac:dyDescent="0.35">
      <c r="A4" t="s">
        <v>1103</v>
      </c>
      <c r="B4" t="s">
        <v>14</v>
      </c>
      <c r="C4" t="s">
        <v>1058</v>
      </c>
      <c r="D4" t="s">
        <v>1057</v>
      </c>
      <c r="E4" t="s">
        <v>26</v>
      </c>
      <c r="F4" t="s">
        <v>98</v>
      </c>
      <c r="G4" s="1" t="s">
        <v>158</v>
      </c>
      <c r="H4" s="1" t="s">
        <v>350</v>
      </c>
      <c r="J4">
        <v>10</v>
      </c>
      <c r="K4">
        <v>5</v>
      </c>
      <c r="L4">
        <v>24</v>
      </c>
      <c r="M4">
        <v>5</v>
      </c>
      <c r="N4">
        <f t="shared" si="0"/>
        <v>44</v>
      </c>
    </row>
    <row r="5" spans="1:17" x14ac:dyDescent="0.35">
      <c r="A5" t="s">
        <v>1103</v>
      </c>
      <c r="B5" t="s">
        <v>14</v>
      </c>
      <c r="C5" t="s">
        <v>1058</v>
      </c>
      <c r="D5" t="s">
        <v>1057</v>
      </c>
      <c r="E5" t="s">
        <v>26</v>
      </c>
      <c r="F5" t="s">
        <v>99</v>
      </c>
      <c r="G5" s="1" t="s">
        <v>159</v>
      </c>
      <c r="H5" s="1" t="s">
        <v>350</v>
      </c>
      <c r="J5">
        <v>15</v>
      </c>
      <c r="K5">
        <v>6</v>
      </c>
      <c r="L5">
        <v>52</v>
      </c>
      <c r="M5">
        <v>16</v>
      </c>
      <c r="N5">
        <f t="shared" si="0"/>
        <v>89</v>
      </c>
    </row>
    <row r="6" spans="1:17" x14ac:dyDescent="0.35">
      <c r="A6" t="s">
        <v>1103</v>
      </c>
      <c r="B6" t="s">
        <v>14</v>
      </c>
      <c r="C6" t="s">
        <v>1058</v>
      </c>
      <c r="D6" t="s">
        <v>1057</v>
      </c>
      <c r="E6" t="s">
        <v>26</v>
      </c>
      <c r="F6" t="s">
        <v>99</v>
      </c>
      <c r="G6" s="1" t="s">
        <v>160</v>
      </c>
      <c r="H6" s="1" t="s">
        <v>350</v>
      </c>
      <c r="J6">
        <v>10</v>
      </c>
      <c r="K6">
        <v>4</v>
      </c>
      <c r="L6">
        <v>41</v>
      </c>
      <c r="M6">
        <v>14</v>
      </c>
      <c r="N6">
        <f t="shared" si="0"/>
        <v>69</v>
      </c>
    </row>
    <row r="7" spans="1:17" x14ac:dyDescent="0.35">
      <c r="A7" t="s">
        <v>1103</v>
      </c>
      <c r="B7" t="s">
        <v>14</v>
      </c>
      <c r="C7" t="s">
        <v>1058</v>
      </c>
      <c r="D7" t="s">
        <v>1057</v>
      </c>
      <c r="E7" t="s">
        <v>26</v>
      </c>
      <c r="F7" t="s">
        <v>100</v>
      </c>
      <c r="G7" s="1" t="s">
        <v>133</v>
      </c>
      <c r="H7" s="1" t="s">
        <v>350</v>
      </c>
      <c r="J7">
        <v>4</v>
      </c>
      <c r="K7">
        <v>1</v>
      </c>
      <c r="L7">
        <v>9</v>
      </c>
      <c r="M7">
        <v>3</v>
      </c>
      <c r="N7">
        <f t="shared" si="0"/>
        <v>17</v>
      </c>
    </row>
    <row r="8" spans="1:17" x14ac:dyDescent="0.35">
      <c r="A8" t="s">
        <v>1103</v>
      </c>
      <c r="B8" t="s">
        <v>14</v>
      </c>
      <c r="C8" t="s">
        <v>1058</v>
      </c>
      <c r="D8" t="s">
        <v>1057</v>
      </c>
      <c r="E8" t="s">
        <v>26</v>
      </c>
      <c r="F8" t="s">
        <v>101</v>
      </c>
      <c r="G8" s="1" t="s">
        <v>161</v>
      </c>
      <c r="H8" s="1" t="s">
        <v>350</v>
      </c>
      <c r="J8">
        <v>3</v>
      </c>
      <c r="K8">
        <v>1</v>
      </c>
      <c r="L8">
        <v>7</v>
      </c>
      <c r="M8">
        <v>2</v>
      </c>
      <c r="N8">
        <f t="shared" si="0"/>
        <v>13</v>
      </c>
    </row>
    <row r="9" spans="1:17" x14ac:dyDescent="0.35">
      <c r="A9" t="s">
        <v>1103</v>
      </c>
      <c r="B9" t="s">
        <v>14</v>
      </c>
      <c r="C9" t="s">
        <v>1058</v>
      </c>
      <c r="D9" t="s">
        <v>1057</v>
      </c>
      <c r="E9" t="s">
        <v>26</v>
      </c>
      <c r="F9" t="s">
        <v>98</v>
      </c>
      <c r="G9" s="1" t="s">
        <v>162</v>
      </c>
      <c r="H9" s="1" t="s">
        <v>350</v>
      </c>
      <c r="J9">
        <v>2</v>
      </c>
      <c r="K9">
        <v>1</v>
      </c>
      <c r="L9">
        <v>5</v>
      </c>
      <c r="M9">
        <v>1</v>
      </c>
      <c r="N9">
        <f t="shared" si="0"/>
        <v>9</v>
      </c>
    </row>
    <row r="10" spans="1:17" x14ac:dyDescent="0.35">
      <c r="A10" t="s">
        <v>1103</v>
      </c>
      <c r="B10" t="s">
        <v>14</v>
      </c>
      <c r="C10" t="s">
        <v>1057</v>
      </c>
      <c r="D10" t="s">
        <v>1057</v>
      </c>
      <c r="E10" t="s">
        <v>26</v>
      </c>
      <c r="F10" t="s">
        <v>102</v>
      </c>
      <c r="G10" s="1" t="s">
        <v>163</v>
      </c>
      <c r="H10" s="1" t="s">
        <v>350</v>
      </c>
      <c r="J10">
        <v>1</v>
      </c>
      <c r="K10">
        <v>0.5</v>
      </c>
      <c r="L10">
        <v>5</v>
      </c>
      <c r="M10">
        <v>1</v>
      </c>
      <c r="N10">
        <f t="shared" si="0"/>
        <v>7.5</v>
      </c>
    </row>
    <row r="11" spans="1:17" x14ac:dyDescent="0.35">
      <c r="A11" t="s">
        <v>1103</v>
      </c>
      <c r="B11" t="s">
        <v>14</v>
      </c>
      <c r="C11" t="s">
        <v>1057</v>
      </c>
      <c r="D11" t="s">
        <v>1057</v>
      </c>
      <c r="E11" t="s">
        <v>26</v>
      </c>
      <c r="F11" t="s">
        <v>102</v>
      </c>
      <c r="G11" s="3" t="s">
        <v>164</v>
      </c>
      <c r="H11" s="1" t="s">
        <v>350</v>
      </c>
      <c r="J11">
        <v>1</v>
      </c>
      <c r="K11">
        <v>0.5</v>
      </c>
      <c r="L11">
        <v>5</v>
      </c>
      <c r="M11">
        <v>1</v>
      </c>
      <c r="N11">
        <f t="shared" si="0"/>
        <v>7.5</v>
      </c>
    </row>
    <row r="12" spans="1:17" x14ac:dyDescent="0.35">
      <c r="A12" t="s">
        <v>1103</v>
      </c>
      <c r="B12" t="s">
        <v>14</v>
      </c>
      <c r="C12" t="s">
        <v>1057</v>
      </c>
      <c r="D12" t="s">
        <v>1057</v>
      </c>
      <c r="E12" t="s">
        <v>26</v>
      </c>
      <c r="F12" t="s">
        <v>102</v>
      </c>
      <c r="G12" s="3" t="s">
        <v>165</v>
      </c>
      <c r="H12" s="1" t="s">
        <v>350</v>
      </c>
      <c r="J12">
        <v>2</v>
      </c>
      <c r="K12">
        <v>0.5</v>
      </c>
      <c r="L12">
        <v>6</v>
      </c>
      <c r="M12">
        <v>1</v>
      </c>
      <c r="N12">
        <f t="shared" si="0"/>
        <v>9.5</v>
      </c>
    </row>
    <row r="13" spans="1:17" x14ac:dyDescent="0.35">
      <c r="A13" t="s">
        <v>1085</v>
      </c>
      <c r="B13" t="s">
        <v>16</v>
      </c>
      <c r="C13" t="s">
        <v>1058</v>
      </c>
      <c r="D13" t="s">
        <v>1057</v>
      </c>
      <c r="E13" t="s">
        <v>26</v>
      </c>
      <c r="F13" t="s">
        <v>103</v>
      </c>
      <c r="G13" s="1" t="s">
        <v>221</v>
      </c>
      <c r="H13" s="1" t="s">
        <v>348</v>
      </c>
      <c r="J13">
        <v>3</v>
      </c>
      <c r="K13">
        <v>0.5</v>
      </c>
      <c r="L13">
        <v>4</v>
      </c>
      <c r="M13">
        <v>1</v>
      </c>
      <c r="N13">
        <f t="shared" si="0"/>
        <v>8.5</v>
      </c>
    </row>
    <row r="14" spans="1:17" x14ac:dyDescent="0.35">
      <c r="A14" t="s">
        <v>1085</v>
      </c>
      <c r="C14" t="s">
        <v>1058</v>
      </c>
      <c r="D14" t="s">
        <v>1057</v>
      </c>
      <c r="E14" t="s">
        <v>26</v>
      </c>
      <c r="F14" t="s">
        <v>105</v>
      </c>
      <c r="G14" s="1" t="s">
        <v>251</v>
      </c>
      <c r="H14" s="1" t="s">
        <v>349</v>
      </c>
      <c r="J14">
        <v>3</v>
      </c>
      <c r="K14">
        <v>2</v>
      </c>
      <c r="L14">
        <v>12</v>
      </c>
      <c r="M14">
        <v>3</v>
      </c>
      <c r="N14">
        <f t="shared" si="0"/>
        <v>20</v>
      </c>
    </row>
    <row r="15" spans="1:17" x14ac:dyDescent="0.35">
      <c r="A15" t="s">
        <v>1085</v>
      </c>
      <c r="C15" t="s">
        <v>1058</v>
      </c>
      <c r="D15" t="s">
        <v>1057</v>
      </c>
      <c r="E15" t="s">
        <v>26</v>
      </c>
      <c r="F15" t="s">
        <v>105</v>
      </c>
      <c r="G15" s="1" t="s">
        <v>263</v>
      </c>
      <c r="H15" s="1" t="s">
        <v>349</v>
      </c>
      <c r="J15">
        <v>3</v>
      </c>
      <c r="K15">
        <v>2</v>
      </c>
      <c r="L15">
        <v>6</v>
      </c>
      <c r="M15">
        <v>2</v>
      </c>
      <c r="N15">
        <f t="shared" si="0"/>
        <v>13</v>
      </c>
    </row>
    <row r="16" spans="1:17" x14ac:dyDescent="0.35">
      <c r="A16" t="s">
        <v>1085</v>
      </c>
      <c r="C16" t="s">
        <v>1057</v>
      </c>
      <c r="D16" t="s">
        <v>1057</v>
      </c>
      <c r="E16" t="s">
        <v>26</v>
      </c>
      <c r="F16" t="s">
        <v>82</v>
      </c>
      <c r="G16" s="1" t="s">
        <v>268</v>
      </c>
      <c r="H16" s="1" t="s">
        <v>347</v>
      </c>
      <c r="J16">
        <v>4</v>
      </c>
      <c r="K16">
        <v>2</v>
      </c>
      <c r="L16">
        <v>5</v>
      </c>
      <c r="M16">
        <v>3</v>
      </c>
      <c r="N16">
        <f t="shared" si="0"/>
        <v>14</v>
      </c>
    </row>
    <row r="17" spans="1:14" x14ac:dyDescent="0.35">
      <c r="A17" t="s">
        <v>1085</v>
      </c>
      <c r="C17" t="s">
        <v>1057</v>
      </c>
      <c r="D17" t="s">
        <v>1057</v>
      </c>
      <c r="E17" t="s">
        <v>26</v>
      </c>
      <c r="F17" t="s">
        <v>83</v>
      </c>
      <c r="G17" s="1" t="s">
        <v>269</v>
      </c>
      <c r="H17" s="1" t="s">
        <v>347</v>
      </c>
      <c r="J17">
        <v>4</v>
      </c>
      <c r="K17">
        <v>2</v>
      </c>
      <c r="L17">
        <v>5</v>
      </c>
      <c r="M17">
        <v>3</v>
      </c>
      <c r="N17">
        <f t="shared" si="0"/>
        <v>14</v>
      </c>
    </row>
    <row r="18" spans="1:14" x14ac:dyDescent="0.35">
      <c r="A18" t="s">
        <v>1085</v>
      </c>
      <c r="C18" t="s">
        <v>1057</v>
      </c>
      <c r="D18" t="s">
        <v>1057</v>
      </c>
      <c r="E18" t="s">
        <v>26</v>
      </c>
      <c r="F18" t="s">
        <v>84</v>
      </c>
      <c r="G18" s="1" t="s">
        <v>270</v>
      </c>
      <c r="H18" s="1" t="s">
        <v>347</v>
      </c>
      <c r="J18">
        <v>2</v>
      </c>
      <c r="K18">
        <v>1</v>
      </c>
      <c r="L18">
        <v>5</v>
      </c>
      <c r="M18">
        <v>2</v>
      </c>
      <c r="N18">
        <f t="shared" si="0"/>
        <v>10</v>
      </c>
    </row>
    <row r="19" spans="1:14" x14ac:dyDescent="0.35">
      <c r="A19" t="s">
        <v>1085</v>
      </c>
      <c r="C19" t="s">
        <v>1057</v>
      </c>
      <c r="D19" t="s">
        <v>1057</v>
      </c>
      <c r="E19" t="s">
        <v>26</v>
      </c>
      <c r="F19" t="s">
        <v>85</v>
      </c>
      <c r="G19" s="1" t="s">
        <v>271</v>
      </c>
      <c r="H19" s="1" t="s">
        <v>347</v>
      </c>
      <c r="J19">
        <v>2</v>
      </c>
      <c r="K19">
        <v>1</v>
      </c>
      <c r="L19">
        <v>5</v>
      </c>
      <c r="M19">
        <v>2</v>
      </c>
      <c r="N19">
        <f t="shared" si="0"/>
        <v>10</v>
      </c>
    </row>
    <row r="20" spans="1:14" x14ac:dyDescent="0.35">
      <c r="A20" t="s">
        <v>1085</v>
      </c>
      <c r="C20" t="s">
        <v>1057</v>
      </c>
      <c r="D20" t="s">
        <v>1057</v>
      </c>
      <c r="E20" t="s">
        <v>26</v>
      </c>
      <c r="F20" t="s">
        <v>86</v>
      </c>
      <c r="G20" s="1" t="s">
        <v>272</v>
      </c>
      <c r="H20" s="1" t="s">
        <v>347</v>
      </c>
      <c r="J20">
        <v>3</v>
      </c>
      <c r="K20">
        <v>2</v>
      </c>
      <c r="L20">
        <v>8</v>
      </c>
      <c r="M20">
        <v>3</v>
      </c>
      <c r="N20">
        <f t="shared" si="0"/>
        <v>16</v>
      </c>
    </row>
    <row r="21" spans="1:14" x14ac:dyDescent="0.35">
      <c r="A21" t="s">
        <v>1085</v>
      </c>
      <c r="C21" t="s">
        <v>1057</v>
      </c>
      <c r="D21" t="s">
        <v>1057</v>
      </c>
      <c r="E21" t="s">
        <v>26</v>
      </c>
      <c r="F21" t="s">
        <v>87</v>
      </c>
      <c r="G21" s="1" t="s">
        <v>273</v>
      </c>
      <c r="H21" s="1" t="s">
        <v>347</v>
      </c>
      <c r="J21">
        <v>4</v>
      </c>
      <c r="K21">
        <v>2</v>
      </c>
      <c r="L21">
        <v>9</v>
      </c>
      <c r="M21">
        <v>3</v>
      </c>
      <c r="N21">
        <f t="shared" si="0"/>
        <v>18</v>
      </c>
    </row>
    <row r="22" spans="1:14" x14ac:dyDescent="0.35">
      <c r="A22" t="s">
        <v>1085</v>
      </c>
      <c r="C22" t="s">
        <v>1057</v>
      </c>
      <c r="D22" t="s">
        <v>1057</v>
      </c>
      <c r="E22" t="s">
        <v>26</v>
      </c>
      <c r="F22" t="s">
        <v>88</v>
      </c>
      <c r="G22" s="1" t="s">
        <v>274</v>
      </c>
      <c r="H22" s="1" t="s">
        <v>349</v>
      </c>
      <c r="I22" s="14" t="s">
        <v>960</v>
      </c>
      <c r="J22" s="181" t="s">
        <v>275</v>
      </c>
      <c r="K22" s="181"/>
      <c r="L22" s="181"/>
      <c r="M22" s="181"/>
      <c r="N22">
        <v>0</v>
      </c>
    </row>
    <row r="23" spans="1:14" x14ac:dyDescent="0.35">
      <c r="A23" t="s">
        <v>1085</v>
      </c>
      <c r="C23" t="s">
        <v>1058</v>
      </c>
      <c r="D23" t="s">
        <v>1057</v>
      </c>
      <c r="E23" t="s">
        <v>26</v>
      </c>
      <c r="G23" s="1" t="s">
        <v>276</v>
      </c>
      <c r="H23" s="1" t="s">
        <v>347</v>
      </c>
      <c r="J23">
        <v>6</v>
      </c>
      <c r="K23">
        <v>2</v>
      </c>
      <c r="L23">
        <v>16</v>
      </c>
      <c r="M23">
        <v>4</v>
      </c>
      <c r="N23">
        <f>SUM(J23:M23)</f>
        <v>28</v>
      </c>
    </row>
    <row r="24" spans="1:14" x14ac:dyDescent="0.35">
      <c r="A24" t="s">
        <v>1085</v>
      </c>
      <c r="C24" t="s">
        <v>1058</v>
      </c>
      <c r="D24" t="s">
        <v>1057</v>
      </c>
      <c r="E24" t="s">
        <v>26</v>
      </c>
      <c r="F24" t="s">
        <v>89</v>
      </c>
      <c r="G24" s="13" t="s">
        <v>1007</v>
      </c>
      <c r="H24" s="1" t="s">
        <v>346</v>
      </c>
      <c r="J24">
        <v>1</v>
      </c>
      <c r="K24">
        <v>2</v>
      </c>
      <c r="L24">
        <v>14</v>
      </c>
      <c r="M24">
        <v>2</v>
      </c>
      <c r="N24">
        <f>SUM(J24:M24)</f>
        <v>19</v>
      </c>
    </row>
    <row r="25" spans="1:14" x14ac:dyDescent="0.35">
      <c r="A25" t="s">
        <v>1085</v>
      </c>
      <c r="C25" t="s">
        <v>1058</v>
      </c>
      <c r="D25" t="s">
        <v>1057</v>
      </c>
      <c r="E25" t="s">
        <v>26</v>
      </c>
      <c r="F25" t="s">
        <v>89</v>
      </c>
      <c r="G25" s="1" t="s">
        <v>1004</v>
      </c>
      <c r="H25" s="1" t="s">
        <v>346</v>
      </c>
      <c r="J25">
        <v>3</v>
      </c>
      <c r="K25">
        <v>3</v>
      </c>
      <c r="L25">
        <v>10</v>
      </c>
      <c r="M25">
        <v>2</v>
      </c>
      <c r="N25">
        <f>SUM(J25:M25)</f>
        <v>18</v>
      </c>
    </row>
    <row r="26" spans="1:14" x14ac:dyDescent="0.35">
      <c r="A26" t="s">
        <v>1085</v>
      </c>
      <c r="C26" t="s">
        <v>1057</v>
      </c>
      <c r="D26" t="s">
        <v>1057</v>
      </c>
      <c r="E26" t="s">
        <v>26</v>
      </c>
      <c r="F26" t="s">
        <v>90</v>
      </c>
      <c r="G26" s="43" t="s">
        <v>543</v>
      </c>
      <c r="H26" s="1" t="s">
        <v>346</v>
      </c>
      <c r="J26">
        <v>1</v>
      </c>
      <c r="K26">
        <v>2</v>
      </c>
      <c r="L26">
        <v>8</v>
      </c>
      <c r="M26">
        <v>1</v>
      </c>
      <c r="N26">
        <f>SUM(J26:M26)</f>
        <v>12</v>
      </c>
    </row>
    <row r="27" spans="1:14" x14ac:dyDescent="0.35">
      <c r="A27" t="s">
        <v>1085</v>
      </c>
      <c r="C27" t="s">
        <v>1057</v>
      </c>
      <c r="D27" t="s">
        <v>1057</v>
      </c>
      <c r="E27" t="s">
        <v>26</v>
      </c>
      <c r="F27" t="s">
        <v>91</v>
      </c>
      <c r="H27" s="1" t="s">
        <v>349</v>
      </c>
      <c r="I27" s="16" t="s">
        <v>1009</v>
      </c>
      <c r="J27" s="181" t="s">
        <v>1008</v>
      </c>
      <c r="K27" s="181"/>
      <c r="L27" s="181"/>
      <c r="M27" s="181"/>
      <c r="N27">
        <f t="shared" ref="N27:N34" si="1">SUM(J27:M27)</f>
        <v>0</v>
      </c>
    </row>
    <row r="28" spans="1:14" x14ac:dyDescent="0.35">
      <c r="A28" t="s">
        <v>1085</v>
      </c>
      <c r="C28" t="s">
        <v>1057</v>
      </c>
      <c r="D28" t="s">
        <v>1057</v>
      </c>
      <c r="E28" t="s">
        <v>26</v>
      </c>
      <c r="F28" t="s">
        <v>92</v>
      </c>
      <c r="G28" s="13" t="s">
        <v>965</v>
      </c>
      <c r="H28" s="1" t="s">
        <v>346</v>
      </c>
      <c r="J28">
        <v>4</v>
      </c>
      <c r="K28">
        <v>4</v>
      </c>
      <c r="L28">
        <v>7</v>
      </c>
      <c r="M28">
        <v>2</v>
      </c>
      <c r="N28">
        <f t="shared" si="1"/>
        <v>17</v>
      </c>
    </row>
    <row r="29" spans="1:14" x14ac:dyDescent="0.35">
      <c r="A29" t="s">
        <v>1085</v>
      </c>
      <c r="C29" t="s">
        <v>1057</v>
      </c>
      <c r="D29" t="s">
        <v>1057</v>
      </c>
      <c r="E29" t="s">
        <v>26</v>
      </c>
      <c r="F29" t="s">
        <v>92</v>
      </c>
      <c r="G29" s="13" t="s">
        <v>1172</v>
      </c>
      <c r="H29" s="1" t="s">
        <v>346</v>
      </c>
      <c r="J29">
        <v>6</v>
      </c>
      <c r="K29">
        <v>4</v>
      </c>
      <c r="L29">
        <v>19</v>
      </c>
      <c r="M29">
        <v>2</v>
      </c>
      <c r="N29">
        <f t="shared" si="1"/>
        <v>31</v>
      </c>
    </row>
    <row r="30" spans="1:14" x14ac:dyDescent="0.35">
      <c r="A30" t="s">
        <v>1099</v>
      </c>
      <c r="C30" t="s">
        <v>1058</v>
      </c>
      <c r="D30" t="s">
        <v>1057</v>
      </c>
      <c r="E30" t="s">
        <v>26</v>
      </c>
      <c r="F30" t="s">
        <v>93</v>
      </c>
      <c r="G30" s="13" t="s">
        <v>966</v>
      </c>
      <c r="H30" s="1" t="s">
        <v>349</v>
      </c>
      <c r="J30">
        <v>5</v>
      </c>
      <c r="K30">
        <v>3</v>
      </c>
      <c r="L30">
        <v>20</v>
      </c>
      <c r="M30">
        <v>4</v>
      </c>
      <c r="N30">
        <f t="shared" si="1"/>
        <v>32</v>
      </c>
    </row>
    <row r="31" spans="1:14" x14ac:dyDescent="0.35">
      <c r="A31" t="s">
        <v>1102</v>
      </c>
      <c r="C31" t="s">
        <v>1058</v>
      </c>
      <c r="D31" t="s">
        <v>1057</v>
      </c>
      <c r="E31" t="s">
        <v>26</v>
      </c>
      <c r="F31" t="s">
        <v>94</v>
      </c>
      <c r="G31" s="13" t="s">
        <v>975</v>
      </c>
      <c r="H31" s="1" t="s">
        <v>349</v>
      </c>
      <c r="J31">
        <v>10</v>
      </c>
      <c r="K31">
        <v>3</v>
      </c>
      <c r="L31">
        <v>20</v>
      </c>
      <c r="M31">
        <v>5</v>
      </c>
      <c r="N31">
        <f t="shared" si="1"/>
        <v>38</v>
      </c>
    </row>
    <row r="32" spans="1:14" x14ac:dyDescent="0.35">
      <c r="A32" t="s">
        <v>1102</v>
      </c>
      <c r="C32" t="s">
        <v>1058</v>
      </c>
      <c r="D32" t="s">
        <v>1057</v>
      </c>
      <c r="E32" t="s">
        <v>26</v>
      </c>
      <c r="F32" t="s">
        <v>95</v>
      </c>
      <c r="H32" s="1" t="s">
        <v>349</v>
      </c>
      <c r="I32" s="16" t="s">
        <v>1011</v>
      </c>
      <c r="J32" s="181" t="s">
        <v>1010</v>
      </c>
      <c r="K32" s="181"/>
      <c r="L32" s="181"/>
      <c r="M32" s="181"/>
      <c r="N32">
        <f t="shared" si="1"/>
        <v>0</v>
      </c>
    </row>
    <row r="33" spans="1:14" x14ac:dyDescent="0.35">
      <c r="A33" t="s">
        <v>1085</v>
      </c>
      <c r="C33" t="s">
        <v>1058</v>
      </c>
      <c r="D33" t="s">
        <v>1057</v>
      </c>
      <c r="E33" t="s">
        <v>26</v>
      </c>
      <c r="F33" t="s">
        <v>97</v>
      </c>
      <c r="G33" s="13" t="s">
        <v>1173</v>
      </c>
      <c r="H33" s="1" t="s">
        <v>348</v>
      </c>
      <c r="J33">
        <v>17</v>
      </c>
      <c r="K33">
        <v>10</v>
      </c>
      <c r="L33">
        <v>15</v>
      </c>
      <c r="M33">
        <v>7</v>
      </c>
      <c r="N33">
        <f t="shared" si="1"/>
        <v>49</v>
      </c>
    </row>
    <row r="34" spans="1:14" x14ac:dyDescent="0.35">
      <c r="A34" t="s">
        <v>1085</v>
      </c>
      <c r="C34" t="s">
        <v>1058</v>
      </c>
      <c r="D34" t="s">
        <v>1057</v>
      </c>
      <c r="E34" t="s">
        <v>26</v>
      </c>
      <c r="F34" t="s">
        <v>97</v>
      </c>
      <c r="G34" s="13" t="s">
        <v>1012</v>
      </c>
      <c r="H34" s="1" t="s">
        <v>349</v>
      </c>
      <c r="J34">
        <v>2</v>
      </c>
      <c r="K34">
        <v>1</v>
      </c>
      <c r="L34">
        <v>12</v>
      </c>
      <c r="M34">
        <v>2</v>
      </c>
      <c r="N34">
        <f t="shared" si="1"/>
        <v>17</v>
      </c>
    </row>
  </sheetData>
  <autoFilter ref="A1:N34" xr:uid="{00000000-0009-0000-0000-000003000000}"/>
  <mergeCells count="3">
    <mergeCell ref="J22:M22"/>
    <mergeCell ref="J27:M27"/>
    <mergeCell ref="J32:M32"/>
  </mergeCells>
  <dataValidations count="1">
    <dataValidation type="list" allowBlank="1" showInputMessage="1" showErrorMessage="1" sqref="H13:H34" xr:uid="{00000000-0002-0000-0300-000000000000}">
      <formula1>milestones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8"/>
  <sheetViews>
    <sheetView zoomScale="80" zoomScaleNormal="80" zoomScalePageLayoutView="80" workbookViewId="0">
      <selection activeCell="D238" sqref="D238"/>
    </sheetView>
  </sheetViews>
  <sheetFormatPr defaultColWidth="37.7265625" defaultRowHeight="14.5" x14ac:dyDescent="0.35"/>
  <cols>
    <col min="1" max="1" width="4.1796875" customWidth="1"/>
    <col min="2" max="2" width="3" customWidth="1"/>
    <col min="3" max="3" width="17" customWidth="1"/>
    <col min="4" max="4" width="46.26953125" customWidth="1"/>
    <col min="5" max="5" width="25.26953125" hidden="1" customWidth="1"/>
    <col min="6" max="6" width="23.81640625" hidden="1" customWidth="1"/>
    <col min="7" max="7" width="16" customWidth="1"/>
    <col min="8" max="8" width="16.453125" customWidth="1"/>
    <col min="9" max="9" width="19.453125" customWidth="1"/>
    <col min="10" max="10" width="17.1796875" customWidth="1"/>
    <col min="11" max="11" width="14.453125" style="3" customWidth="1"/>
    <col min="12" max="12" width="13.453125" customWidth="1"/>
    <col min="13" max="13" width="11.26953125" bestFit="1" customWidth="1"/>
    <col min="14" max="14" width="9.453125" bestFit="1" customWidth="1"/>
  </cols>
  <sheetData>
    <row r="1" spans="1:14" s="6" customFormat="1" ht="25.5" customHeight="1" x14ac:dyDescent="0.35">
      <c r="A1" s="3" t="s">
        <v>1059</v>
      </c>
      <c r="B1" s="3" t="s">
        <v>1060</v>
      </c>
      <c r="C1" s="6" t="s">
        <v>431</v>
      </c>
      <c r="D1" s="6" t="s">
        <v>432</v>
      </c>
      <c r="E1" s="6" t="s">
        <v>433</v>
      </c>
      <c r="F1" s="6" t="s">
        <v>434</v>
      </c>
      <c r="G1" s="6" t="s">
        <v>0</v>
      </c>
      <c r="H1" s="6" t="s">
        <v>1</v>
      </c>
      <c r="I1" s="6" t="s">
        <v>2</v>
      </c>
      <c r="J1" s="6" t="s">
        <v>3</v>
      </c>
      <c r="K1" s="6" t="s">
        <v>4</v>
      </c>
      <c r="L1" s="6" t="s">
        <v>354</v>
      </c>
      <c r="M1" s="64" t="s">
        <v>1053</v>
      </c>
      <c r="N1" s="64"/>
    </row>
    <row r="2" spans="1:14" x14ac:dyDescent="0.35">
      <c r="C2" s="9" t="s">
        <v>424</v>
      </c>
      <c r="D2" s="4" t="s">
        <v>425</v>
      </c>
      <c r="K2" s="3">
        <v>0</v>
      </c>
      <c r="M2" s="64" t="s">
        <v>1059</v>
      </c>
      <c r="N2" s="64" t="s">
        <v>1060</v>
      </c>
    </row>
    <row r="3" spans="1:14" x14ac:dyDescent="0.35">
      <c r="C3" s="8" t="s">
        <v>426</v>
      </c>
      <c r="D3" s="4" t="s">
        <v>427</v>
      </c>
      <c r="K3" s="3">
        <v>0</v>
      </c>
      <c r="M3" s="64">
        <f>SUMIFS(K:K,A:A,"y")</f>
        <v>946.5</v>
      </c>
      <c r="N3" s="64">
        <f>SUMIFS(K:K,B:B,"y")</f>
        <v>1794.5</v>
      </c>
    </row>
    <row r="4" spans="1:14" ht="87" x14ac:dyDescent="0.35">
      <c r="A4" t="s">
        <v>1057</v>
      </c>
      <c r="B4" t="s">
        <v>1057</v>
      </c>
      <c r="C4" s="9" t="s">
        <v>428</v>
      </c>
      <c r="D4" s="4" t="s">
        <v>429</v>
      </c>
      <c r="E4" t="s">
        <v>546</v>
      </c>
      <c r="F4" t="s">
        <v>546</v>
      </c>
      <c r="G4" s="181" t="s">
        <v>547</v>
      </c>
      <c r="H4" s="181"/>
      <c r="I4" s="181"/>
      <c r="J4" s="181"/>
      <c r="K4" s="3">
        <v>0</v>
      </c>
    </row>
    <row r="5" spans="1:14" ht="130.5" x14ac:dyDescent="0.35">
      <c r="A5" t="s">
        <v>1057</v>
      </c>
      <c r="B5" t="s">
        <v>1057</v>
      </c>
      <c r="C5" s="9" t="s">
        <v>430</v>
      </c>
      <c r="D5" s="4" t="s">
        <v>435</v>
      </c>
      <c r="E5" t="s">
        <v>548</v>
      </c>
      <c r="F5" t="s">
        <v>548</v>
      </c>
      <c r="G5" s="181" t="s">
        <v>547</v>
      </c>
      <c r="H5" s="181"/>
      <c r="I5" s="181"/>
      <c r="J5" s="181"/>
      <c r="K5" s="3">
        <v>0</v>
      </c>
    </row>
    <row r="6" spans="1:14" ht="58" x14ac:dyDescent="0.35">
      <c r="A6" t="s">
        <v>1057</v>
      </c>
      <c r="B6" t="s">
        <v>1057</v>
      </c>
      <c r="C6" s="9" t="s">
        <v>436</v>
      </c>
      <c r="D6" s="4" t="s">
        <v>437</v>
      </c>
      <c r="E6" t="s">
        <v>548</v>
      </c>
      <c r="F6" t="s">
        <v>548</v>
      </c>
      <c r="G6">
        <v>9</v>
      </c>
      <c r="H6">
        <v>0</v>
      </c>
      <c r="I6">
        <v>3</v>
      </c>
      <c r="J6">
        <v>1</v>
      </c>
      <c r="K6" s="3">
        <f>SUM(G6:J6)</f>
        <v>13</v>
      </c>
      <c r="L6" s="1" t="s">
        <v>347</v>
      </c>
    </row>
    <row r="7" spans="1:14" ht="72.5" x14ac:dyDescent="0.35">
      <c r="A7" t="s">
        <v>1057</v>
      </c>
      <c r="B7" t="s">
        <v>1057</v>
      </c>
      <c r="C7" s="9" t="s">
        <v>438</v>
      </c>
      <c r="D7" s="4" t="s">
        <v>443</v>
      </c>
      <c r="E7" t="s">
        <v>546</v>
      </c>
      <c r="F7" t="s">
        <v>546</v>
      </c>
      <c r="G7" s="181" t="s">
        <v>547</v>
      </c>
      <c r="H7" s="181"/>
      <c r="I7" s="181"/>
      <c r="J7" s="181"/>
      <c r="K7" s="3">
        <f t="shared" ref="K7:K70" si="0">SUM(G7:J7)</f>
        <v>0</v>
      </c>
    </row>
    <row r="8" spans="1:14" ht="72.5" x14ac:dyDescent="0.35">
      <c r="A8" t="s">
        <v>1057</v>
      </c>
      <c r="B8" t="s">
        <v>1057</v>
      </c>
      <c r="C8" s="9" t="s">
        <v>439</v>
      </c>
      <c r="D8" s="4" t="s">
        <v>444</v>
      </c>
      <c r="E8" t="s">
        <v>546</v>
      </c>
      <c r="F8" t="s">
        <v>546</v>
      </c>
      <c r="G8" s="181" t="s">
        <v>549</v>
      </c>
      <c r="H8" s="181"/>
      <c r="I8" s="181"/>
      <c r="J8" s="181"/>
      <c r="K8" s="3">
        <f t="shared" si="0"/>
        <v>0</v>
      </c>
    </row>
    <row r="9" spans="1:14" ht="72.5" x14ac:dyDescent="0.35">
      <c r="A9" t="s">
        <v>1057</v>
      </c>
      <c r="B9" t="s">
        <v>1057</v>
      </c>
      <c r="C9" s="9" t="s">
        <v>440</v>
      </c>
      <c r="D9" s="4" t="s">
        <v>445</v>
      </c>
      <c r="E9" t="s">
        <v>546</v>
      </c>
      <c r="F9" t="s">
        <v>546</v>
      </c>
      <c r="G9" s="181" t="s">
        <v>547</v>
      </c>
      <c r="H9" s="181"/>
      <c r="I9" s="181"/>
      <c r="J9" s="181"/>
      <c r="K9" s="3">
        <f t="shared" si="0"/>
        <v>0</v>
      </c>
    </row>
    <row r="10" spans="1:14" ht="58" x14ac:dyDescent="0.35">
      <c r="A10" t="s">
        <v>1057</v>
      </c>
      <c r="B10" t="s">
        <v>1057</v>
      </c>
      <c r="C10" s="9" t="s">
        <v>441</v>
      </c>
      <c r="D10" s="4" t="s">
        <v>446</v>
      </c>
      <c r="E10" t="s">
        <v>546</v>
      </c>
      <c r="F10" t="s">
        <v>546</v>
      </c>
      <c r="G10" s="181"/>
      <c r="H10" s="181"/>
      <c r="I10" s="181"/>
      <c r="J10" s="181"/>
      <c r="K10" s="3">
        <f t="shared" si="0"/>
        <v>0</v>
      </c>
    </row>
    <row r="11" spans="1:14" ht="116" x14ac:dyDescent="0.35">
      <c r="A11" t="s">
        <v>1057</v>
      </c>
      <c r="B11" t="s">
        <v>1057</v>
      </c>
      <c r="C11" s="9" t="s">
        <v>442</v>
      </c>
      <c r="D11" s="4" t="s">
        <v>447</v>
      </c>
      <c r="E11" t="s">
        <v>546</v>
      </c>
      <c r="F11" t="s">
        <v>546</v>
      </c>
      <c r="G11" s="181" t="s">
        <v>547</v>
      </c>
      <c r="H11" s="181"/>
      <c r="I11" s="181"/>
      <c r="J11" s="181"/>
      <c r="K11" s="3">
        <f t="shared" si="0"/>
        <v>0</v>
      </c>
    </row>
    <row r="12" spans="1:14" ht="29" x14ac:dyDescent="0.35">
      <c r="A12" t="s">
        <v>1057</v>
      </c>
      <c r="B12" t="s">
        <v>1057</v>
      </c>
      <c r="C12" s="9" t="s">
        <v>448</v>
      </c>
      <c r="D12" s="4" t="s">
        <v>449</v>
      </c>
      <c r="E12" t="s">
        <v>546</v>
      </c>
      <c r="F12" t="s">
        <v>546</v>
      </c>
      <c r="G12" s="181" t="s">
        <v>547</v>
      </c>
      <c r="H12" s="181"/>
      <c r="I12" s="181"/>
      <c r="J12" s="181"/>
      <c r="K12" s="3">
        <f t="shared" si="0"/>
        <v>0</v>
      </c>
    </row>
    <row r="13" spans="1:14" ht="29" x14ac:dyDescent="0.35">
      <c r="A13" t="s">
        <v>1057</v>
      </c>
      <c r="B13" t="s">
        <v>1057</v>
      </c>
      <c r="C13" s="9" t="s">
        <v>450</v>
      </c>
      <c r="D13" s="4" t="s">
        <v>458</v>
      </c>
      <c r="E13" t="s">
        <v>546</v>
      </c>
      <c r="F13" t="s">
        <v>546</v>
      </c>
      <c r="G13" s="181" t="s">
        <v>547</v>
      </c>
      <c r="H13" s="181"/>
      <c r="I13" s="181"/>
      <c r="J13" s="181"/>
      <c r="K13" s="3">
        <f t="shared" si="0"/>
        <v>0</v>
      </c>
    </row>
    <row r="14" spans="1:14" ht="58" x14ac:dyDescent="0.35">
      <c r="A14" t="s">
        <v>1057</v>
      </c>
      <c r="B14" t="s">
        <v>1057</v>
      </c>
      <c r="C14" s="9" t="s">
        <v>451</v>
      </c>
      <c r="D14" s="4" t="s">
        <v>459</v>
      </c>
      <c r="E14" t="s">
        <v>546</v>
      </c>
      <c r="F14" t="s">
        <v>546</v>
      </c>
      <c r="G14" s="181" t="s">
        <v>547</v>
      </c>
      <c r="H14" s="181"/>
      <c r="I14" s="181"/>
      <c r="J14" s="181"/>
      <c r="K14" s="3">
        <f t="shared" si="0"/>
        <v>0</v>
      </c>
    </row>
    <row r="15" spans="1:14" ht="29" x14ac:dyDescent="0.35">
      <c r="A15" t="s">
        <v>1057</v>
      </c>
      <c r="B15" t="s">
        <v>1057</v>
      </c>
      <c r="C15" s="9" t="s">
        <v>452</v>
      </c>
      <c r="D15" s="4" t="s">
        <v>460</v>
      </c>
      <c r="E15" t="s">
        <v>546</v>
      </c>
      <c r="F15" t="s">
        <v>546</v>
      </c>
      <c r="G15" s="181" t="s">
        <v>547</v>
      </c>
      <c r="H15" s="181"/>
      <c r="I15" s="181"/>
      <c r="J15" s="181"/>
      <c r="K15" s="3">
        <f t="shared" si="0"/>
        <v>0</v>
      </c>
    </row>
    <row r="16" spans="1:14" ht="47.25" customHeight="1" x14ac:dyDescent="0.35">
      <c r="A16" t="s">
        <v>1058</v>
      </c>
      <c r="B16" t="s">
        <v>1057</v>
      </c>
      <c r="C16" s="9" t="s">
        <v>453</v>
      </c>
      <c r="D16" s="4" t="s">
        <v>461</v>
      </c>
      <c r="E16" t="s">
        <v>546</v>
      </c>
      <c r="F16" t="s">
        <v>546</v>
      </c>
      <c r="G16">
        <v>5</v>
      </c>
      <c r="H16">
        <v>0</v>
      </c>
      <c r="I16">
        <v>15</v>
      </c>
      <c r="J16">
        <v>3</v>
      </c>
      <c r="K16" s="3">
        <f t="shared" si="0"/>
        <v>23</v>
      </c>
      <c r="L16" s="1" t="s">
        <v>350</v>
      </c>
    </row>
    <row r="17" spans="1:12" ht="29" x14ac:dyDescent="0.35">
      <c r="A17" t="s">
        <v>1057</v>
      </c>
      <c r="B17" t="s">
        <v>1057</v>
      </c>
      <c r="C17" s="9" t="s">
        <v>454</v>
      </c>
      <c r="D17" s="4" t="s">
        <v>462</v>
      </c>
      <c r="E17" t="s">
        <v>546</v>
      </c>
      <c r="F17" t="s">
        <v>546</v>
      </c>
      <c r="G17" s="181" t="s">
        <v>550</v>
      </c>
      <c r="H17" s="181"/>
      <c r="I17" s="181"/>
      <c r="J17" s="181"/>
      <c r="K17" s="3">
        <f t="shared" si="0"/>
        <v>0</v>
      </c>
    </row>
    <row r="18" spans="1:12" ht="29" x14ac:dyDescent="0.35">
      <c r="A18" t="s">
        <v>1057</v>
      </c>
      <c r="B18" t="s">
        <v>1057</v>
      </c>
      <c r="C18" s="9" t="s">
        <v>455</v>
      </c>
      <c r="D18" s="4" t="s">
        <v>463</v>
      </c>
      <c r="E18" t="s">
        <v>546</v>
      </c>
      <c r="F18" t="s">
        <v>546</v>
      </c>
      <c r="G18">
        <v>0</v>
      </c>
      <c r="H18">
        <v>1</v>
      </c>
      <c r="I18">
        <v>3</v>
      </c>
      <c r="J18">
        <v>1</v>
      </c>
      <c r="K18" s="3">
        <f t="shared" si="0"/>
        <v>5</v>
      </c>
      <c r="L18" s="1" t="s">
        <v>347</v>
      </c>
    </row>
    <row r="19" spans="1:12" ht="72.5" x14ac:dyDescent="0.35">
      <c r="A19" t="s">
        <v>1058</v>
      </c>
      <c r="B19" t="s">
        <v>1057</v>
      </c>
      <c r="C19" s="9" t="s">
        <v>456</v>
      </c>
      <c r="D19" s="4" t="s">
        <v>464</v>
      </c>
      <c r="E19" t="s">
        <v>546</v>
      </c>
      <c r="F19" t="s">
        <v>546</v>
      </c>
      <c r="G19">
        <v>4</v>
      </c>
      <c r="H19">
        <v>6</v>
      </c>
      <c r="I19">
        <v>5</v>
      </c>
      <c r="J19">
        <v>1</v>
      </c>
      <c r="K19" s="3">
        <f t="shared" si="0"/>
        <v>16</v>
      </c>
      <c r="L19" s="1" t="s">
        <v>347</v>
      </c>
    </row>
    <row r="20" spans="1:12" ht="62.25" customHeight="1" x14ac:dyDescent="0.35">
      <c r="A20" t="s">
        <v>1058</v>
      </c>
      <c r="B20" t="s">
        <v>1057</v>
      </c>
      <c r="C20" s="9" t="s">
        <v>457</v>
      </c>
      <c r="D20" s="4" t="s">
        <v>465</v>
      </c>
      <c r="E20" t="s">
        <v>546</v>
      </c>
      <c r="F20" t="s">
        <v>546</v>
      </c>
      <c r="G20">
        <v>10</v>
      </c>
      <c r="H20">
        <v>2</v>
      </c>
      <c r="I20">
        <v>19</v>
      </c>
      <c r="J20">
        <v>3</v>
      </c>
      <c r="K20" s="3">
        <f t="shared" si="0"/>
        <v>34</v>
      </c>
      <c r="L20" s="1" t="s">
        <v>347</v>
      </c>
    </row>
    <row r="21" spans="1:12" x14ac:dyDescent="0.35">
      <c r="B21" t="s">
        <v>1057</v>
      </c>
      <c r="C21" s="9" t="s">
        <v>466</v>
      </c>
      <c r="D21" s="4" t="s">
        <v>467</v>
      </c>
      <c r="K21" s="3">
        <f t="shared" si="0"/>
        <v>0</v>
      </c>
    </row>
    <row r="22" spans="1:12" ht="58" x14ac:dyDescent="0.35">
      <c r="A22" t="s">
        <v>1057</v>
      </c>
      <c r="B22" t="s">
        <v>1057</v>
      </c>
      <c r="C22" s="9" t="s">
        <v>468</v>
      </c>
      <c r="D22" s="4" t="s">
        <v>484</v>
      </c>
      <c r="E22" t="s">
        <v>546</v>
      </c>
      <c r="F22" t="s">
        <v>546</v>
      </c>
      <c r="G22" s="181" t="s">
        <v>549</v>
      </c>
      <c r="H22" s="181"/>
      <c r="I22" s="181"/>
      <c r="J22" s="181"/>
      <c r="K22" s="3">
        <f t="shared" si="0"/>
        <v>0</v>
      </c>
    </row>
    <row r="23" spans="1:12" ht="43.5" x14ac:dyDescent="0.35">
      <c r="A23" t="s">
        <v>1057</v>
      </c>
      <c r="B23" t="s">
        <v>1057</v>
      </c>
      <c r="C23" s="9" t="s">
        <v>469</v>
      </c>
      <c r="D23" s="4" t="s">
        <v>485</v>
      </c>
      <c r="E23" t="s">
        <v>546</v>
      </c>
      <c r="F23" t="s">
        <v>546</v>
      </c>
      <c r="G23">
        <v>15</v>
      </c>
      <c r="H23">
        <v>0</v>
      </c>
      <c r="I23">
        <v>10</v>
      </c>
      <c r="J23">
        <v>2</v>
      </c>
      <c r="K23" s="3">
        <f t="shared" si="0"/>
        <v>27</v>
      </c>
      <c r="L23" s="1" t="s">
        <v>347</v>
      </c>
    </row>
    <row r="24" spans="1:12" ht="43.5" x14ac:dyDescent="0.35">
      <c r="A24" t="s">
        <v>1057</v>
      </c>
      <c r="B24" t="s">
        <v>1057</v>
      </c>
      <c r="C24" s="9" t="s">
        <v>470</v>
      </c>
      <c r="D24" s="4" t="s">
        <v>486</v>
      </c>
      <c r="E24" t="s">
        <v>546</v>
      </c>
      <c r="F24" t="s">
        <v>546</v>
      </c>
      <c r="G24" s="181" t="s">
        <v>549</v>
      </c>
      <c r="H24" s="181"/>
      <c r="I24" s="181"/>
      <c r="J24" s="181"/>
      <c r="K24" s="3">
        <f t="shared" si="0"/>
        <v>0</v>
      </c>
    </row>
    <row r="25" spans="1:12" ht="29" x14ac:dyDescent="0.35">
      <c r="A25" t="s">
        <v>1057</v>
      </c>
      <c r="B25" t="s">
        <v>1057</v>
      </c>
      <c r="C25" s="9" t="s">
        <v>471</v>
      </c>
      <c r="D25" s="4" t="s">
        <v>487</v>
      </c>
      <c r="E25" t="s">
        <v>546</v>
      </c>
      <c r="F25" t="s">
        <v>546</v>
      </c>
      <c r="G25" s="181" t="s">
        <v>551</v>
      </c>
      <c r="H25" s="181"/>
      <c r="I25" s="181"/>
      <c r="J25" s="181"/>
      <c r="K25" s="3">
        <f t="shared" si="0"/>
        <v>0</v>
      </c>
    </row>
    <row r="26" spans="1:12" ht="101.5" x14ac:dyDescent="0.35">
      <c r="A26" t="s">
        <v>1057</v>
      </c>
      <c r="B26" t="s">
        <v>1057</v>
      </c>
      <c r="C26" s="9" t="s">
        <v>472</v>
      </c>
      <c r="D26" s="4" t="s">
        <v>488</v>
      </c>
      <c r="E26" t="s">
        <v>546</v>
      </c>
      <c r="F26" t="s">
        <v>546</v>
      </c>
      <c r="G26">
        <v>25</v>
      </c>
      <c r="H26">
        <v>10</v>
      </c>
      <c r="I26">
        <v>40</v>
      </c>
      <c r="J26">
        <v>10</v>
      </c>
      <c r="K26" s="3">
        <f t="shared" si="0"/>
        <v>85</v>
      </c>
      <c r="L26" s="1" t="s">
        <v>347</v>
      </c>
    </row>
    <row r="27" spans="1:12" ht="43.5" x14ac:dyDescent="0.35">
      <c r="A27" t="s">
        <v>1057</v>
      </c>
      <c r="B27" t="s">
        <v>1057</v>
      </c>
      <c r="C27" s="9" t="s">
        <v>473</v>
      </c>
      <c r="D27" s="4" t="s">
        <v>489</v>
      </c>
      <c r="E27" t="s">
        <v>546</v>
      </c>
      <c r="F27" t="s">
        <v>546</v>
      </c>
      <c r="G27" s="181" t="s">
        <v>547</v>
      </c>
      <c r="H27" s="181"/>
      <c r="I27" s="181"/>
      <c r="J27" s="181"/>
      <c r="K27" s="3">
        <f t="shared" si="0"/>
        <v>0</v>
      </c>
    </row>
    <row r="28" spans="1:12" ht="72.5" x14ac:dyDescent="0.35">
      <c r="A28" t="s">
        <v>1057</v>
      </c>
      <c r="B28" t="s">
        <v>1057</v>
      </c>
      <c r="C28" s="9" t="s">
        <v>474</v>
      </c>
      <c r="D28" s="4" t="s">
        <v>490</v>
      </c>
      <c r="E28" t="s">
        <v>546</v>
      </c>
      <c r="F28" t="s">
        <v>546</v>
      </c>
      <c r="G28" s="181" t="s">
        <v>547</v>
      </c>
      <c r="H28" s="181"/>
      <c r="I28" s="181"/>
      <c r="J28" s="181"/>
      <c r="K28" s="3">
        <f t="shared" si="0"/>
        <v>0</v>
      </c>
    </row>
    <row r="29" spans="1:12" ht="72.5" x14ac:dyDescent="0.35">
      <c r="A29" t="s">
        <v>1057</v>
      </c>
      <c r="B29" t="s">
        <v>1057</v>
      </c>
      <c r="C29" s="9" t="s">
        <v>475</v>
      </c>
      <c r="D29" s="4" t="s">
        <v>491</v>
      </c>
      <c r="E29" t="s">
        <v>546</v>
      </c>
      <c r="F29" t="s">
        <v>546</v>
      </c>
      <c r="G29">
        <v>15</v>
      </c>
      <c r="H29">
        <v>0</v>
      </c>
      <c r="I29">
        <v>15</v>
      </c>
      <c r="J29">
        <v>2</v>
      </c>
      <c r="K29" s="3">
        <f t="shared" si="0"/>
        <v>32</v>
      </c>
      <c r="L29" s="1" t="s">
        <v>347</v>
      </c>
    </row>
    <row r="30" spans="1:12" ht="58" x14ac:dyDescent="0.35">
      <c r="A30" t="s">
        <v>1057</v>
      </c>
      <c r="B30" t="s">
        <v>1057</v>
      </c>
      <c r="C30" s="9" t="s">
        <v>476</v>
      </c>
      <c r="D30" s="4" t="s">
        <v>492</v>
      </c>
      <c r="E30" t="s">
        <v>546</v>
      </c>
      <c r="F30" t="s">
        <v>546</v>
      </c>
      <c r="G30" s="181" t="s">
        <v>552</v>
      </c>
      <c r="H30" s="181"/>
      <c r="I30" s="181"/>
      <c r="J30" s="181"/>
      <c r="K30" s="3">
        <f t="shared" si="0"/>
        <v>0</v>
      </c>
    </row>
    <row r="31" spans="1:12" ht="58" x14ac:dyDescent="0.35">
      <c r="A31" t="s">
        <v>1057</v>
      </c>
      <c r="B31" t="s">
        <v>1057</v>
      </c>
      <c r="C31" s="9" t="s">
        <v>477</v>
      </c>
      <c r="D31" s="4" t="s">
        <v>493</v>
      </c>
      <c r="E31" t="s">
        <v>546</v>
      </c>
      <c r="F31" t="s">
        <v>546</v>
      </c>
      <c r="G31" s="181" t="s">
        <v>552</v>
      </c>
      <c r="H31" s="181"/>
      <c r="I31" s="181"/>
      <c r="J31" s="181"/>
      <c r="K31" s="3">
        <f t="shared" si="0"/>
        <v>0</v>
      </c>
    </row>
    <row r="32" spans="1:12" ht="58" x14ac:dyDescent="0.35">
      <c r="A32" t="s">
        <v>1057</v>
      </c>
      <c r="B32" t="s">
        <v>1057</v>
      </c>
      <c r="C32" s="9" t="s">
        <v>478</v>
      </c>
      <c r="D32" s="4" t="s">
        <v>494</v>
      </c>
      <c r="E32" t="s">
        <v>546</v>
      </c>
      <c r="F32" t="s">
        <v>546</v>
      </c>
      <c r="G32" s="181" t="s">
        <v>552</v>
      </c>
      <c r="H32" s="181"/>
      <c r="I32" s="181"/>
      <c r="J32" s="181"/>
      <c r="K32" s="3">
        <f t="shared" si="0"/>
        <v>0</v>
      </c>
    </row>
    <row r="33" spans="1:12" ht="58" x14ac:dyDescent="0.35">
      <c r="A33" t="s">
        <v>1057</v>
      </c>
      <c r="B33" t="s">
        <v>1057</v>
      </c>
      <c r="C33" s="9" t="s">
        <v>479</v>
      </c>
      <c r="D33" s="4" t="s">
        <v>495</v>
      </c>
      <c r="E33" t="s">
        <v>546</v>
      </c>
      <c r="F33" t="s">
        <v>546</v>
      </c>
      <c r="G33" s="181" t="s">
        <v>552</v>
      </c>
      <c r="H33" s="181"/>
      <c r="I33" s="181"/>
      <c r="J33" s="181"/>
      <c r="K33" s="3">
        <f t="shared" si="0"/>
        <v>0</v>
      </c>
    </row>
    <row r="34" spans="1:12" ht="72.5" x14ac:dyDescent="0.35">
      <c r="A34" t="s">
        <v>1057</v>
      </c>
      <c r="B34" t="s">
        <v>1057</v>
      </c>
      <c r="C34" s="9" t="s">
        <v>480</v>
      </c>
      <c r="D34" s="4" t="s">
        <v>496</v>
      </c>
      <c r="E34" t="s">
        <v>546</v>
      </c>
      <c r="F34" t="s">
        <v>546</v>
      </c>
      <c r="G34" s="181" t="s">
        <v>552</v>
      </c>
      <c r="H34" s="181"/>
      <c r="I34" s="181"/>
      <c r="J34" s="181"/>
      <c r="K34" s="3">
        <f t="shared" si="0"/>
        <v>0</v>
      </c>
    </row>
    <row r="35" spans="1:12" ht="58" x14ac:dyDescent="0.35">
      <c r="A35" t="s">
        <v>1057</v>
      </c>
      <c r="B35" t="s">
        <v>1057</v>
      </c>
      <c r="C35" s="9" t="s">
        <v>481</v>
      </c>
      <c r="D35" s="4" t="s">
        <v>497</v>
      </c>
      <c r="E35" t="s">
        <v>546</v>
      </c>
      <c r="F35" t="s">
        <v>546</v>
      </c>
      <c r="G35" s="181" t="s">
        <v>552</v>
      </c>
      <c r="H35" s="181"/>
      <c r="I35" s="181"/>
      <c r="J35" s="181"/>
      <c r="K35" s="3">
        <f t="shared" si="0"/>
        <v>0</v>
      </c>
    </row>
    <row r="36" spans="1:12" ht="72.5" x14ac:dyDescent="0.35">
      <c r="A36" t="s">
        <v>1057</v>
      </c>
      <c r="B36" t="s">
        <v>1057</v>
      </c>
      <c r="C36" s="9" t="s">
        <v>482</v>
      </c>
      <c r="D36" s="4" t="s">
        <v>498</v>
      </c>
      <c r="E36" t="s">
        <v>546</v>
      </c>
      <c r="F36" t="s">
        <v>546</v>
      </c>
      <c r="G36" s="181" t="s">
        <v>552</v>
      </c>
      <c r="H36" s="181"/>
      <c r="I36" s="181"/>
      <c r="J36" s="181"/>
      <c r="K36" s="3">
        <f t="shared" si="0"/>
        <v>0</v>
      </c>
    </row>
    <row r="37" spans="1:12" ht="72.5" x14ac:dyDescent="0.35">
      <c r="A37" t="s">
        <v>1058</v>
      </c>
      <c r="B37" t="s">
        <v>1057</v>
      </c>
      <c r="C37" s="9" t="s">
        <v>483</v>
      </c>
      <c r="D37" s="4" t="s">
        <v>499</v>
      </c>
      <c r="E37" t="s">
        <v>553</v>
      </c>
      <c r="F37" t="s">
        <v>553</v>
      </c>
      <c r="K37" s="3">
        <f t="shared" si="0"/>
        <v>0</v>
      </c>
    </row>
    <row r="38" spans="1:12" x14ac:dyDescent="0.35">
      <c r="B38" t="s">
        <v>1057</v>
      </c>
      <c r="C38" s="9" t="s">
        <v>500</v>
      </c>
      <c r="D38" s="4" t="s">
        <v>501</v>
      </c>
      <c r="K38" s="3">
        <f t="shared" si="0"/>
        <v>0</v>
      </c>
    </row>
    <row r="39" spans="1:12" ht="72.5" x14ac:dyDescent="0.35">
      <c r="A39" t="s">
        <v>1058</v>
      </c>
      <c r="B39" t="s">
        <v>1057</v>
      </c>
      <c r="C39" s="10" t="s">
        <v>502</v>
      </c>
      <c r="D39" s="4" t="s">
        <v>503</v>
      </c>
      <c r="E39" t="s">
        <v>546</v>
      </c>
      <c r="F39" t="s">
        <v>546</v>
      </c>
      <c r="G39">
        <v>5</v>
      </c>
      <c r="H39">
        <v>0</v>
      </c>
      <c r="I39">
        <v>5</v>
      </c>
      <c r="J39">
        <v>2</v>
      </c>
      <c r="K39" s="3">
        <f t="shared" si="0"/>
        <v>12</v>
      </c>
      <c r="L39" s="1" t="s">
        <v>347</v>
      </c>
    </row>
    <row r="40" spans="1:12" x14ac:dyDescent="0.35">
      <c r="B40" t="s">
        <v>1057</v>
      </c>
      <c r="C40" s="9" t="s">
        <v>504</v>
      </c>
      <c r="D40" s="4" t="s">
        <v>505</v>
      </c>
      <c r="K40" s="3">
        <f t="shared" si="0"/>
        <v>0</v>
      </c>
    </row>
    <row r="41" spans="1:12" ht="29" x14ac:dyDescent="0.35">
      <c r="A41" t="s">
        <v>1057</v>
      </c>
      <c r="B41" t="s">
        <v>1057</v>
      </c>
      <c r="C41" s="9" t="s">
        <v>506</v>
      </c>
      <c r="D41" s="4" t="s">
        <v>507</v>
      </c>
      <c r="E41" t="s">
        <v>546</v>
      </c>
      <c r="F41" t="s">
        <v>546</v>
      </c>
      <c r="G41">
        <v>2</v>
      </c>
      <c r="H41">
        <v>1</v>
      </c>
      <c r="I41">
        <v>4</v>
      </c>
      <c r="J41">
        <v>1</v>
      </c>
      <c r="K41" s="3">
        <f t="shared" si="0"/>
        <v>8</v>
      </c>
      <c r="L41" s="1" t="s">
        <v>347</v>
      </c>
    </row>
    <row r="42" spans="1:12" ht="43.5" x14ac:dyDescent="0.35">
      <c r="A42" t="s">
        <v>1057</v>
      </c>
      <c r="B42" t="s">
        <v>1057</v>
      </c>
      <c r="C42" s="9" t="s">
        <v>509</v>
      </c>
      <c r="D42" s="4" t="s">
        <v>508</v>
      </c>
      <c r="E42" t="s">
        <v>546</v>
      </c>
      <c r="F42" t="s">
        <v>546</v>
      </c>
      <c r="G42" s="181" t="s">
        <v>554</v>
      </c>
      <c r="H42" s="181"/>
      <c r="I42" s="181"/>
      <c r="J42" s="181"/>
      <c r="K42" s="3">
        <f t="shared" si="0"/>
        <v>0</v>
      </c>
    </row>
    <row r="43" spans="1:12" x14ac:dyDescent="0.35">
      <c r="B43" t="s">
        <v>1057</v>
      </c>
      <c r="C43" s="9" t="s">
        <v>510</v>
      </c>
      <c r="D43" s="4" t="s">
        <v>511</v>
      </c>
      <c r="K43" s="3">
        <f t="shared" si="0"/>
        <v>0</v>
      </c>
    </row>
    <row r="44" spans="1:12" ht="43.5" x14ac:dyDescent="0.35">
      <c r="A44" t="s">
        <v>1057</v>
      </c>
      <c r="B44" t="s">
        <v>1057</v>
      </c>
      <c r="C44" s="9" t="s">
        <v>512</v>
      </c>
      <c r="D44" s="4" t="s">
        <v>513</v>
      </c>
      <c r="E44" t="s">
        <v>546</v>
      </c>
      <c r="F44" t="s">
        <v>546</v>
      </c>
      <c r="G44">
        <v>3</v>
      </c>
      <c r="H44">
        <v>0</v>
      </c>
      <c r="I44">
        <v>5</v>
      </c>
      <c r="J44">
        <v>3</v>
      </c>
      <c r="K44" s="3">
        <f t="shared" si="0"/>
        <v>11</v>
      </c>
      <c r="L44" s="1" t="s">
        <v>350</v>
      </c>
    </row>
    <row r="45" spans="1:12" x14ac:dyDescent="0.35">
      <c r="B45" t="s">
        <v>1057</v>
      </c>
      <c r="C45" t="s">
        <v>555</v>
      </c>
      <c r="D45" t="s">
        <v>556</v>
      </c>
      <c r="K45" s="3">
        <f t="shared" si="0"/>
        <v>0</v>
      </c>
    </row>
    <row r="46" spans="1:12" ht="43.5" x14ac:dyDescent="0.35">
      <c r="A46" t="s">
        <v>1058</v>
      </c>
      <c r="B46" t="s">
        <v>1057</v>
      </c>
      <c r="C46" t="s">
        <v>557</v>
      </c>
      <c r="D46" s="4" t="s">
        <v>558</v>
      </c>
      <c r="E46" t="s">
        <v>546</v>
      </c>
      <c r="F46" t="s">
        <v>546</v>
      </c>
      <c r="G46">
        <v>3</v>
      </c>
      <c r="H46">
        <v>1</v>
      </c>
      <c r="I46">
        <v>3</v>
      </c>
      <c r="J46">
        <v>1</v>
      </c>
      <c r="K46" s="3">
        <f t="shared" si="0"/>
        <v>8</v>
      </c>
      <c r="L46" s="1" t="s">
        <v>348</v>
      </c>
    </row>
    <row r="47" spans="1:12" ht="29" x14ac:dyDescent="0.35">
      <c r="A47" t="s">
        <v>1058</v>
      </c>
      <c r="B47" t="s">
        <v>1057</v>
      </c>
      <c r="C47" t="s">
        <v>559</v>
      </c>
      <c r="D47" s="4" t="s">
        <v>560</v>
      </c>
      <c r="E47" t="s">
        <v>546</v>
      </c>
      <c r="F47" t="s">
        <v>546</v>
      </c>
      <c r="G47" s="181" t="s">
        <v>554</v>
      </c>
      <c r="H47" s="181"/>
      <c r="I47" s="181"/>
      <c r="J47" s="181"/>
      <c r="K47" s="3">
        <f t="shared" si="0"/>
        <v>0</v>
      </c>
    </row>
    <row r="48" spans="1:12" x14ac:dyDescent="0.35">
      <c r="B48" t="s">
        <v>1057</v>
      </c>
      <c r="C48" t="s">
        <v>561</v>
      </c>
      <c r="D48" s="4" t="s">
        <v>562</v>
      </c>
      <c r="K48" s="3">
        <f t="shared" si="0"/>
        <v>0</v>
      </c>
    </row>
    <row r="49" spans="1:12" ht="43.5" x14ac:dyDescent="0.35">
      <c r="A49" t="s">
        <v>1057</v>
      </c>
      <c r="B49" t="s">
        <v>1057</v>
      </c>
      <c r="C49" t="s">
        <v>563</v>
      </c>
      <c r="D49" s="4" t="s">
        <v>564</v>
      </c>
      <c r="E49" t="s">
        <v>546</v>
      </c>
      <c r="F49" t="s">
        <v>546</v>
      </c>
      <c r="G49">
        <v>2</v>
      </c>
      <c r="H49">
        <v>0.5</v>
      </c>
      <c r="I49">
        <v>2</v>
      </c>
      <c r="J49">
        <v>0.5</v>
      </c>
      <c r="K49" s="3">
        <f t="shared" si="0"/>
        <v>5</v>
      </c>
      <c r="L49" s="1" t="s">
        <v>347</v>
      </c>
    </row>
    <row r="50" spans="1:12" ht="43.5" x14ac:dyDescent="0.35">
      <c r="A50" t="s">
        <v>1057</v>
      </c>
      <c r="B50" t="s">
        <v>1057</v>
      </c>
      <c r="C50" t="s">
        <v>565</v>
      </c>
      <c r="D50" s="4" t="s">
        <v>566</v>
      </c>
      <c r="E50" t="s">
        <v>546</v>
      </c>
      <c r="F50" t="s">
        <v>548</v>
      </c>
      <c r="G50">
        <v>3</v>
      </c>
      <c r="H50">
        <v>0.5</v>
      </c>
      <c r="I50">
        <v>2</v>
      </c>
      <c r="J50">
        <v>0.5</v>
      </c>
      <c r="K50" s="3">
        <f t="shared" si="0"/>
        <v>6</v>
      </c>
      <c r="L50" s="1" t="s">
        <v>347</v>
      </c>
    </row>
    <row r="51" spans="1:12" ht="29" x14ac:dyDescent="0.35">
      <c r="A51" t="s">
        <v>1057</v>
      </c>
      <c r="B51" t="s">
        <v>1057</v>
      </c>
      <c r="C51" t="s">
        <v>567</v>
      </c>
      <c r="D51" s="4" t="s">
        <v>568</v>
      </c>
      <c r="E51" t="s">
        <v>546</v>
      </c>
      <c r="F51" t="s">
        <v>546</v>
      </c>
      <c r="G51" s="181" t="s">
        <v>569</v>
      </c>
      <c r="H51" s="181"/>
      <c r="I51" s="181"/>
      <c r="J51" s="181"/>
      <c r="K51" s="3">
        <f t="shared" si="0"/>
        <v>0</v>
      </c>
    </row>
    <row r="52" spans="1:12" ht="72.5" x14ac:dyDescent="0.35">
      <c r="A52" t="s">
        <v>1058</v>
      </c>
      <c r="B52" t="s">
        <v>1057</v>
      </c>
      <c r="C52" t="s">
        <v>570</v>
      </c>
      <c r="D52" s="4" t="s">
        <v>571</v>
      </c>
      <c r="E52" t="s">
        <v>546</v>
      </c>
      <c r="F52" t="s">
        <v>546</v>
      </c>
      <c r="G52">
        <v>12</v>
      </c>
      <c r="H52">
        <v>4</v>
      </c>
      <c r="I52">
        <v>0</v>
      </c>
      <c r="J52">
        <v>5</v>
      </c>
      <c r="K52" s="3">
        <f t="shared" si="0"/>
        <v>21</v>
      </c>
      <c r="L52" s="1" t="s">
        <v>348</v>
      </c>
    </row>
    <row r="53" spans="1:12" x14ac:dyDescent="0.35">
      <c r="B53" t="s">
        <v>1057</v>
      </c>
      <c r="C53" t="s">
        <v>572</v>
      </c>
      <c r="D53" t="s">
        <v>573</v>
      </c>
      <c r="K53" s="3">
        <f t="shared" si="0"/>
        <v>0</v>
      </c>
    </row>
    <row r="54" spans="1:12" x14ac:dyDescent="0.35">
      <c r="B54" t="s">
        <v>1057</v>
      </c>
      <c r="C54" t="s">
        <v>574</v>
      </c>
      <c r="D54" s="4" t="s">
        <v>575</v>
      </c>
      <c r="K54" s="3">
        <f t="shared" si="0"/>
        <v>0</v>
      </c>
    </row>
    <row r="55" spans="1:12" ht="29" x14ac:dyDescent="0.35">
      <c r="A55" t="s">
        <v>1058</v>
      </c>
      <c r="B55" t="s">
        <v>1057</v>
      </c>
      <c r="C55" t="s">
        <v>576</v>
      </c>
      <c r="D55" s="4" t="s">
        <v>577</v>
      </c>
      <c r="E55" t="s">
        <v>548</v>
      </c>
      <c r="F55" t="s">
        <v>548</v>
      </c>
      <c r="G55">
        <v>9</v>
      </c>
      <c r="H55">
        <v>2</v>
      </c>
      <c r="I55">
        <v>18</v>
      </c>
      <c r="J55">
        <v>3</v>
      </c>
      <c r="K55" s="3">
        <f t="shared" si="0"/>
        <v>32</v>
      </c>
      <c r="L55" s="1" t="s">
        <v>348</v>
      </c>
    </row>
    <row r="56" spans="1:12" ht="58" x14ac:dyDescent="0.35">
      <c r="A56" t="s">
        <v>1058</v>
      </c>
      <c r="B56" t="s">
        <v>1057</v>
      </c>
      <c r="C56" t="s">
        <v>578</v>
      </c>
      <c r="D56" s="4" t="s">
        <v>579</v>
      </c>
      <c r="E56" t="s">
        <v>548</v>
      </c>
      <c r="F56" t="s">
        <v>548</v>
      </c>
      <c r="G56" s="181" t="s">
        <v>554</v>
      </c>
      <c r="H56" s="181"/>
      <c r="I56" s="181"/>
      <c r="J56" s="181"/>
      <c r="K56" s="3">
        <f t="shared" si="0"/>
        <v>0</v>
      </c>
    </row>
    <row r="57" spans="1:12" ht="29" x14ac:dyDescent="0.35">
      <c r="A57" t="s">
        <v>1058</v>
      </c>
      <c r="B57" t="s">
        <v>1057</v>
      </c>
      <c r="C57" t="s">
        <v>580</v>
      </c>
      <c r="D57" s="4" t="s">
        <v>581</v>
      </c>
      <c r="E57" t="s">
        <v>546</v>
      </c>
      <c r="F57" t="s">
        <v>546</v>
      </c>
      <c r="G57">
        <v>4</v>
      </c>
      <c r="H57">
        <v>1</v>
      </c>
      <c r="I57">
        <v>5</v>
      </c>
      <c r="J57">
        <v>2</v>
      </c>
      <c r="K57" s="3">
        <f t="shared" si="0"/>
        <v>12</v>
      </c>
      <c r="L57" s="1" t="s">
        <v>348</v>
      </c>
    </row>
    <row r="58" spans="1:12" ht="29" x14ac:dyDescent="0.35">
      <c r="A58" t="s">
        <v>1058</v>
      </c>
      <c r="B58" t="s">
        <v>1057</v>
      </c>
      <c r="C58" t="s">
        <v>582</v>
      </c>
      <c r="D58" s="4" t="s">
        <v>583</v>
      </c>
      <c r="E58" t="s">
        <v>546</v>
      </c>
      <c r="F58" t="s">
        <v>546</v>
      </c>
      <c r="G58">
        <v>5</v>
      </c>
      <c r="H58">
        <v>2</v>
      </c>
      <c r="I58">
        <v>9</v>
      </c>
      <c r="J58">
        <v>3</v>
      </c>
      <c r="K58" s="3">
        <f t="shared" si="0"/>
        <v>19</v>
      </c>
      <c r="L58" s="1" t="s">
        <v>348</v>
      </c>
    </row>
    <row r="59" spans="1:12" x14ac:dyDescent="0.35">
      <c r="B59" t="s">
        <v>1057</v>
      </c>
      <c r="C59" t="s">
        <v>584</v>
      </c>
      <c r="D59" t="s">
        <v>585</v>
      </c>
      <c r="K59" s="3">
        <f t="shared" si="0"/>
        <v>0</v>
      </c>
    </row>
    <row r="60" spans="1:12" ht="58" x14ac:dyDescent="0.35">
      <c r="A60" t="s">
        <v>1058</v>
      </c>
      <c r="B60" t="s">
        <v>1057</v>
      </c>
      <c r="C60" t="s">
        <v>586</v>
      </c>
      <c r="D60" s="4" t="s">
        <v>587</v>
      </c>
      <c r="E60" t="s">
        <v>546</v>
      </c>
      <c r="F60" t="s">
        <v>546</v>
      </c>
      <c r="G60">
        <v>6</v>
      </c>
      <c r="H60">
        <v>2</v>
      </c>
      <c r="I60">
        <v>13</v>
      </c>
      <c r="J60">
        <v>2</v>
      </c>
      <c r="K60" s="3">
        <f t="shared" si="0"/>
        <v>23</v>
      </c>
      <c r="L60" s="1" t="s">
        <v>347</v>
      </c>
    </row>
    <row r="61" spans="1:12" x14ac:dyDescent="0.35">
      <c r="B61" t="s">
        <v>1057</v>
      </c>
      <c r="C61" t="s">
        <v>588</v>
      </c>
      <c r="D61" t="s">
        <v>589</v>
      </c>
      <c r="K61" s="3">
        <f t="shared" si="0"/>
        <v>0</v>
      </c>
    </row>
    <row r="62" spans="1:12" ht="29" x14ac:dyDescent="0.35">
      <c r="A62" t="s">
        <v>1058</v>
      </c>
      <c r="B62" t="s">
        <v>1057</v>
      </c>
      <c r="C62" t="s">
        <v>590</v>
      </c>
      <c r="D62" s="4" t="s">
        <v>591</v>
      </c>
      <c r="E62" t="s">
        <v>546</v>
      </c>
      <c r="F62" t="s">
        <v>546</v>
      </c>
      <c r="G62">
        <v>7</v>
      </c>
      <c r="H62">
        <v>3</v>
      </c>
      <c r="I62">
        <v>19</v>
      </c>
      <c r="J62">
        <v>4</v>
      </c>
      <c r="K62" s="3">
        <f t="shared" si="0"/>
        <v>33</v>
      </c>
      <c r="L62" s="1" t="s">
        <v>348</v>
      </c>
    </row>
    <row r="63" spans="1:12" x14ac:dyDescent="0.35">
      <c r="A63" t="s">
        <v>1058</v>
      </c>
      <c r="B63" t="s">
        <v>1057</v>
      </c>
      <c r="C63" t="s">
        <v>592</v>
      </c>
      <c r="D63" t="s">
        <v>593</v>
      </c>
      <c r="E63" t="s">
        <v>546</v>
      </c>
      <c r="F63" t="s">
        <v>546</v>
      </c>
      <c r="G63" s="181" t="s">
        <v>594</v>
      </c>
      <c r="H63" s="181"/>
      <c r="I63" s="181"/>
      <c r="J63" s="181"/>
      <c r="K63" s="3">
        <f t="shared" si="0"/>
        <v>0</v>
      </c>
    </row>
    <row r="64" spans="1:12" ht="43.5" x14ac:dyDescent="0.35">
      <c r="A64" t="s">
        <v>1058</v>
      </c>
      <c r="B64" t="s">
        <v>1057</v>
      </c>
      <c r="C64" t="s">
        <v>595</v>
      </c>
      <c r="D64" s="4" t="s">
        <v>596</v>
      </c>
      <c r="E64" t="s">
        <v>546</v>
      </c>
      <c r="F64" t="s">
        <v>546</v>
      </c>
      <c r="G64">
        <v>9</v>
      </c>
      <c r="H64">
        <v>2</v>
      </c>
      <c r="I64">
        <v>21</v>
      </c>
      <c r="J64">
        <v>4</v>
      </c>
      <c r="K64" s="3">
        <f t="shared" si="0"/>
        <v>36</v>
      </c>
      <c r="L64" s="1" t="s">
        <v>348</v>
      </c>
    </row>
    <row r="65" spans="1:12" x14ac:dyDescent="0.35">
      <c r="B65" t="s">
        <v>1057</v>
      </c>
      <c r="C65" t="s">
        <v>597</v>
      </c>
      <c r="D65" t="s">
        <v>598</v>
      </c>
      <c r="K65" s="3">
        <f t="shared" si="0"/>
        <v>0</v>
      </c>
    </row>
    <row r="66" spans="1:12" ht="58" x14ac:dyDescent="0.35">
      <c r="A66" t="s">
        <v>1058</v>
      </c>
      <c r="B66" t="s">
        <v>1057</v>
      </c>
      <c r="C66" t="s">
        <v>599</v>
      </c>
      <c r="D66" s="4" t="s">
        <v>600</v>
      </c>
      <c r="E66" t="s">
        <v>546</v>
      </c>
      <c r="F66" t="s">
        <v>546</v>
      </c>
      <c r="G66" s="181" t="s">
        <v>601</v>
      </c>
      <c r="H66" s="181"/>
      <c r="I66" s="181"/>
      <c r="J66" s="181"/>
      <c r="K66" s="3">
        <f t="shared" si="0"/>
        <v>0</v>
      </c>
    </row>
    <row r="67" spans="1:12" ht="159.5" x14ac:dyDescent="0.35">
      <c r="A67" t="s">
        <v>1058</v>
      </c>
      <c r="B67" t="s">
        <v>1057</v>
      </c>
      <c r="C67" t="s">
        <v>602</v>
      </c>
      <c r="D67" s="4" t="s">
        <v>603</v>
      </c>
      <c r="E67" t="s">
        <v>546</v>
      </c>
      <c r="F67" t="s">
        <v>546</v>
      </c>
      <c r="G67" s="181" t="s">
        <v>601</v>
      </c>
      <c r="H67" s="181"/>
      <c r="I67" s="181"/>
      <c r="J67" s="181"/>
      <c r="K67" s="3">
        <f t="shared" si="0"/>
        <v>0</v>
      </c>
    </row>
    <row r="68" spans="1:12" ht="43.5" x14ac:dyDescent="0.35">
      <c r="A68" t="s">
        <v>1058</v>
      </c>
      <c r="B68" t="s">
        <v>1057</v>
      </c>
      <c r="C68" t="s">
        <v>604</v>
      </c>
      <c r="D68" s="4" t="s">
        <v>605</v>
      </c>
      <c r="E68" t="s">
        <v>546</v>
      </c>
      <c r="F68" t="s">
        <v>546</v>
      </c>
      <c r="G68">
        <v>2</v>
      </c>
      <c r="H68">
        <v>0</v>
      </c>
      <c r="I68">
        <v>6</v>
      </c>
      <c r="J68">
        <v>2</v>
      </c>
      <c r="K68" s="3">
        <f t="shared" si="0"/>
        <v>10</v>
      </c>
      <c r="L68" s="1" t="s">
        <v>348</v>
      </c>
    </row>
    <row r="69" spans="1:12" x14ac:dyDescent="0.35">
      <c r="B69" t="s">
        <v>1057</v>
      </c>
      <c r="C69" t="s">
        <v>606</v>
      </c>
      <c r="D69" t="s">
        <v>607</v>
      </c>
      <c r="K69" s="3">
        <f t="shared" si="0"/>
        <v>0</v>
      </c>
    </row>
    <row r="70" spans="1:12" ht="72.5" x14ac:dyDescent="0.35">
      <c r="A70" t="s">
        <v>1057</v>
      </c>
      <c r="B70" t="s">
        <v>1057</v>
      </c>
      <c r="C70" t="s">
        <v>608</v>
      </c>
      <c r="D70" s="4" t="s">
        <v>609</v>
      </c>
      <c r="E70" t="s">
        <v>546</v>
      </c>
      <c r="F70" t="s">
        <v>546</v>
      </c>
      <c r="G70">
        <v>2</v>
      </c>
      <c r="H70">
        <v>0.5</v>
      </c>
      <c r="I70">
        <v>4</v>
      </c>
      <c r="J70">
        <v>1</v>
      </c>
      <c r="K70" s="3">
        <f t="shared" si="0"/>
        <v>7.5</v>
      </c>
      <c r="L70" s="1" t="s">
        <v>347</v>
      </c>
    </row>
    <row r="71" spans="1:12" ht="87" x14ac:dyDescent="0.35">
      <c r="A71" t="s">
        <v>1057</v>
      </c>
      <c r="B71" t="s">
        <v>1057</v>
      </c>
      <c r="C71" t="s">
        <v>610</v>
      </c>
      <c r="D71" s="4" t="s">
        <v>611</v>
      </c>
      <c r="E71" t="s">
        <v>546</v>
      </c>
      <c r="F71" t="s">
        <v>546</v>
      </c>
      <c r="G71" s="181" t="s">
        <v>554</v>
      </c>
      <c r="H71" s="181"/>
      <c r="I71" s="181"/>
      <c r="J71" s="181"/>
      <c r="K71" s="3">
        <f t="shared" ref="K71:K134" si="1">SUM(G71:J71)</f>
        <v>0</v>
      </c>
    </row>
    <row r="72" spans="1:12" ht="87" x14ac:dyDescent="0.35">
      <c r="A72" t="s">
        <v>1058</v>
      </c>
      <c r="B72" t="s">
        <v>1057</v>
      </c>
      <c r="C72" t="s">
        <v>612</v>
      </c>
      <c r="D72" s="4" t="s">
        <v>613</v>
      </c>
      <c r="E72" t="s">
        <v>546</v>
      </c>
      <c r="F72" t="s">
        <v>546</v>
      </c>
      <c r="G72">
        <v>6</v>
      </c>
      <c r="H72">
        <v>2</v>
      </c>
      <c r="I72">
        <v>16</v>
      </c>
      <c r="J72">
        <v>3</v>
      </c>
      <c r="K72" s="3">
        <f t="shared" si="1"/>
        <v>27</v>
      </c>
      <c r="L72" s="1" t="s">
        <v>347</v>
      </c>
    </row>
    <row r="73" spans="1:12" ht="58" x14ac:dyDescent="0.35">
      <c r="A73" t="s">
        <v>1058</v>
      </c>
      <c r="B73" t="s">
        <v>1057</v>
      </c>
      <c r="C73" t="s">
        <v>614</v>
      </c>
      <c r="D73" s="4" t="s">
        <v>615</v>
      </c>
      <c r="E73" t="s">
        <v>546</v>
      </c>
      <c r="F73" t="s">
        <v>546</v>
      </c>
      <c r="G73" s="15">
        <v>4</v>
      </c>
      <c r="H73" s="15">
        <v>0</v>
      </c>
      <c r="I73" s="15">
        <v>9</v>
      </c>
      <c r="J73" s="15">
        <v>2</v>
      </c>
      <c r="K73" s="3">
        <f t="shared" si="1"/>
        <v>15</v>
      </c>
      <c r="L73" s="1" t="s">
        <v>347</v>
      </c>
    </row>
    <row r="74" spans="1:12" ht="72.5" x14ac:dyDescent="0.35">
      <c r="A74" t="s">
        <v>1057</v>
      </c>
      <c r="B74" t="s">
        <v>1057</v>
      </c>
      <c r="C74" t="s">
        <v>616</v>
      </c>
      <c r="D74" s="4" t="s">
        <v>617</v>
      </c>
      <c r="E74" t="s">
        <v>546</v>
      </c>
      <c r="F74" t="s">
        <v>546</v>
      </c>
      <c r="G74" s="15">
        <v>1</v>
      </c>
      <c r="H74" s="15">
        <v>0</v>
      </c>
      <c r="I74" s="15">
        <v>3</v>
      </c>
      <c r="J74" s="15">
        <v>1</v>
      </c>
      <c r="K74" s="3">
        <f t="shared" si="1"/>
        <v>5</v>
      </c>
      <c r="L74" s="1" t="s">
        <v>347</v>
      </c>
    </row>
    <row r="75" spans="1:12" x14ac:dyDescent="0.35">
      <c r="B75" t="s">
        <v>1057</v>
      </c>
      <c r="C75" t="s">
        <v>618</v>
      </c>
      <c r="D75" s="4" t="s">
        <v>619</v>
      </c>
      <c r="K75" s="3">
        <f t="shared" si="1"/>
        <v>0</v>
      </c>
    </row>
    <row r="76" spans="1:12" ht="43.5" x14ac:dyDescent="0.35">
      <c r="A76" t="s">
        <v>1058</v>
      </c>
      <c r="B76" t="s">
        <v>1057</v>
      </c>
      <c r="C76" t="s">
        <v>620</v>
      </c>
      <c r="D76" s="4" t="s">
        <v>621</v>
      </c>
      <c r="E76" t="s">
        <v>546</v>
      </c>
      <c r="F76" t="s">
        <v>546</v>
      </c>
      <c r="G76" s="181" t="s">
        <v>601</v>
      </c>
      <c r="H76" s="181"/>
      <c r="I76" s="181"/>
      <c r="J76" s="181"/>
      <c r="K76" s="3">
        <f t="shared" si="1"/>
        <v>0</v>
      </c>
    </row>
    <row r="77" spans="1:12" ht="72.5" x14ac:dyDescent="0.35">
      <c r="A77" t="s">
        <v>1058</v>
      </c>
      <c r="B77" t="s">
        <v>1057</v>
      </c>
      <c r="C77" t="s">
        <v>622</v>
      </c>
      <c r="D77" s="4" t="s">
        <v>623</v>
      </c>
      <c r="E77" t="s">
        <v>546</v>
      </c>
      <c r="F77" t="s">
        <v>546</v>
      </c>
      <c r="G77" s="181" t="s">
        <v>601</v>
      </c>
      <c r="H77" s="181"/>
      <c r="I77" s="181"/>
      <c r="J77" s="181"/>
      <c r="K77" s="3">
        <f t="shared" si="1"/>
        <v>0</v>
      </c>
    </row>
    <row r="78" spans="1:12" ht="43.5" x14ac:dyDescent="0.35">
      <c r="A78" t="s">
        <v>1058</v>
      </c>
      <c r="B78" t="s">
        <v>1057</v>
      </c>
      <c r="C78" t="s">
        <v>624</v>
      </c>
      <c r="D78" s="4" t="s">
        <v>625</v>
      </c>
      <c r="E78" t="s">
        <v>546</v>
      </c>
      <c r="F78" t="s">
        <v>546</v>
      </c>
      <c r="G78" s="181" t="s">
        <v>601</v>
      </c>
      <c r="H78" s="181"/>
      <c r="I78" s="181"/>
      <c r="J78" s="181"/>
      <c r="K78" s="3">
        <f t="shared" si="1"/>
        <v>0</v>
      </c>
    </row>
    <row r="79" spans="1:12" ht="72.5" x14ac:dyDescent="0.35">
      <c r="A79" t="s">
        <v>1058</v>
      </c>
      <c r="B79" t="s">
        <v>1057</v>
      </c>
      <c r="C79" t="s">
        <v>626</v>
      </c>
      <c r="D79" s="4" t="s">
        <v>627</v>
      </c>
      <c r="E79" t="s">
        <v>546</v>
      </c>
      <c r="F79" t="s">
        <v>546</v>
      </c>
      <c r="G79">
        <v>6</v>
      </c>
      <c r="H79">
        <v>3</v>
      </c>
      <c r="I79">
        <v>19</v>
      </c>
      <c r="J79">
        <v>2</v>
      </c>
      <c r="K79" s="3">
        <f t="shared" si="1"/>
        <v>30</v>
      </c>
      <c r="L79" s="1" t="s">
        <v>348</v>
      </c>
    </row>
    <row r="80" spans="1:12" ht="43.5" x14ac:dyDescent="0.35">
      <c r="A80" t="s">
        <v>1058</v>
      </c>
      <c r="B80" t="s">
        <v>1057</v>
      </c>
      <c r="C80" t="s">
        <v>628</v>
      </c>
      <c r="D80" s="4" t="s">
        <v>629</v>
      </c>
      <c r="E80" t="s">
        <v>546</v>
      </c>
      <c r="F80" t="s">
        <v>546</v>
      </c>
      <c r="G80">
        <v>1</v>
      </c>
      <c r="H80">
        <v>0</v>
      </c>
      <c r="I80">
        <v>5</v>
      </c>
      <c r="J80">
        <v>3</v>
      </c>
      <c r="K80" s="3">
        <f t="shared" si="1"/>
        <v>9</v>
      </c>
      <c r="L80" s="1" t="s">
        <v>348</v>
      </c>
    </row>
    <row r="81" spans="1:12" x14ac:dyDescent="0.35">
      <c r="B81" t="s">
        <v>1057</v>
      </c>
      <c r="C81" t="s">
        <v>630</v>
      </c>
      <c r="D81" s="4" t="s">
        <v>631</v>
      </c>
      <c r="K81" s="3">
        <f t="shared" si="1"/>
        <v>0</v>
      </c>
    </row>
    <row r="82" spans="1:12" ht="72.5" x14ac:dyDescent="0.35">
      <c r="A82" t="s">
        <v>1057</v>
      </c>
      <c r="B82" t="s">
        <v>1057</v>
      </c>
      <c r="C82" t="s">
        <v>632</v>
      </c>
      <c r="D82" s="4" t="s">
        <v>633</v>
      </c>
      <c r="E82" t="s">
        <v>546</v>
      </c>
      <c r="F82" t="s">
        <v>546</v>
      </c>
      <c r="G82" s="181" t="s">
        <v>634</v>
      </c>
      <c r="H82" s="181"/>
      <c r="I82" s="181"/>
      <c r="J82" s="181"/>
      <c r="K82" s="3">
        <f t="shared" si="1"/>
        <v>0</v>
      </c>
    </row>
    <row r="83" spans="1:12" ht="72.5" x14ac:dyDescent="0.35">
      <c r="A83" t="s">
        <v>1057</v>
      </c>
      <c r="B83" t="s">
        <v>1057</v>
      </c>
      <c r="C83" t="s">
        <v>635</v>
      </c>
      <c r="D83" s="4" t="s">
        <v>636</v>
      </c>
      <c r="E83" t="s">
        <v>546</v>
      </c>
      <c r="F83" t="s">
        <v>546</v>
      </c>
      <c r="G83" s="181" t="s">
        <v>634</v>
      </c>
      <c r="H83" s="181"/>
      <c r="I83" s="181"/>
      <c r="J83" s="181"/>
      <c r="K83" s="3">
        <f t="shared" si="1"/>
        <v>0</v>
      </c>
    </row>
    <row r="84" spans="1:12" ht="29" x14ac:dyDescent="0.35">
      <c r="A84" t="s">
        <v>1057</v>
      </c>
      <c r="B84" t="s">
        <v>1057</v>
      </c>
      <c r="C84" t="s">
        <v>637</v>
      </c>
      <c r="D84" s="4" t="s">
        <v>638</v>
      </c>
      <c r="E84" t="s">
        <v>546</v>
      </c>
      <c r="F84" t="s">
        <v>546</v>
      </c>
      <c r="G84" s="181" t="s">
        <v>634</v>
      </c>
      <c r="H84" s="181"/>
      <c r="I84" s="181"/>
      <c r="J84" s="181"/>
      <c r="K84" s="3">
        <f t="shared" si="1"/>
        <v>0</v>
      </c>
    </row>
    <row r="85" spans="1:12" ht="43.5" x14ac:dyDescent="0.35">
      <c r="A85" t="s">
        <v>1057</v>
      </c>
      <c r="B85" t="s">
        <v>1057</v>
      </c>
      <c r="C85" t="s">
        <v>639</v>
      </c>
      <c r="D85" s="4" t="s">
        <v>640</v>
      </c>
      <c r="E85" t="s">
        <v>546</v>
      </c>
      <c r="F85" t="s">
        <v>546</v>
      </c>
      <c r="G85" s="181" t="s">
        <v>634</v>
      </c>
      <c r="H85" s="181"/>
      <c r="I85" s="181"/>
      <c r="J85" s="181"/>
      <c r="K85" s="3">
        <f t="shared" si="1"/>
        <v>0</v>
      </c>
    </row>
    <row r="86" spans="1:12" ht="29" x14ac:dyDescent="0.35">
      <c r="A86" t="s">
        <v>1057</v>
      </c>
      <c r="B86" t="s">
        <v>1057</v>
      </c>
      <c r="C86" t="s">
        <v>641</v>
      </c>
      <c r="D86" s="4" t="s">
        <v>642</v>
      </c>
      <c r="E86" t="s">
        <v>546</v>
      </c>
      <c r="F86" t="s">
        <v>546</v>
      </c>
      <c r="G86" s="181" t="s">
        <v>634</v>
      </c>
      <c r="H86" s="181"/>
      <c r="I86" s="181"/>
      <c r="J86" s="181"/>
      <c r="K86" s="3">
        <f t="shared" si="1"/>
        <v>0</v>
      </c>
    </row>
    <row r="87" spans="1:12" ht="29" x14ac:dyDescent="0.35">
      <c r="A87" t="s">
        <v>1057</v>
      </c>
      <c r="B87" t="s">
        <v>1057</v>
      </c>
      <c r="C87" t="s">
        <v>643</v>
      </c>
      <c r="D87" s="4" t="s">
        <v>644</v>
      </c>
      <c r="E87" t="s">
        <v>546</v>
      </c>
      <c r="F87" t="s">
        <v>546</v>
      </c>
      <c r="G87" s="181" t="s">
        <v>634</v>
      </c>
      <c r="H87" s="181"/>
      <c r="I87" s="181"/>
      <c r="J87" s="181"/>
      <c r="K87" s="3">
        <f t="shared" si="1"/>
        <v>0</v>
      </c>
    </row>
    <row r="88" spans="1:12" ht="101.5" x14ac:dyDescent="0.35">
      <c r="A88" t="s">
        <v>1057</v>
      </c>
      <c r="B88" t="s">
        <v>1057</v>
      </c>
      <c r="C88" t="s">
        <v>645</v>
      </c>
      <c r="D88" s="4" t="s">
        <v>646</v>
      </c>
      <c r="E88" t="s">
        <v>546</v>
      </c>
      <c r="F88" t="s">
        <v>546</v>
      </c>
      <c r="G88" s="181" t="s">
        <v>634</v>
      </c>
      <c r="H88" s="181"/>
      <c r="I88" s="181"/>
      <c r="J88" s="181"/>
      <c r="K88" s="3">
        <f t="shared" si="1"/>
        <v>0</v>
      </c>
    </row>
    <row r="89" spans="1:12" x14ac:dyDescent="0.35">
      <c r="B89" t="s">
        <v>1057</v>
      </c>
      <c r="C89" t="s">
        <v>647</v>
      </c>
      <c r="D89" t="s">
        <v>648</v>
      </c>
      <c r="K89" s="3">
        <f t="shared" si="1"/>
        <v>0</v>
      </c>
    </row>
    <row r="90" spans="1:12" ht="58" x14ac:dyDescent="0.35">
      <c r="A90" t="s">
        <v>1057</v>
      </c>
      <c r="B90" t="s">
        <v>1057</v>
      </c>
      <c r="C90" t="s">
        <v>649</v>
      </c>
      <c r="D90" s="4" t="s">
        <v>650</v>
      </c>
      <c r="E90" t="s">
        <v>546</v>
      </c>
      <c r="F90" t="s">
        <v>546</v>
      </c>
      <c r="G90">
        <v>42</v>
      </c>
      <c r="H90">
        <v>10</v>
      </c>
      <c r="I90">
        <v>72</v>
      </c>
      <c r="J90">
        <v>15</v>
      </c>
      <c r="K90" s="3">
        <f t="shared" si="1"/>
        <v>139</v>
      </c>
      <c r="L90" s="1" t="s">
        <v>348</v>
      </c>
    </row>
    <row r="91" spans="1:12" ht="72.5" x14ac:dyDescent="0.35">
      <c r="A91" t="s">
        <v>1057</v>
      </c>
      <c r="B91" t="s">
        <v>1057</v>
      </c>
      <c r="C91" t="s">
        <v>651</v>
      </c>
      <c r="D91" s="4" t="s">
        <v>652</v>
      </c>
      <c r="E91" t="s">
        <v>546</v>
      </c>
      <c r="F91" t="s">
        <v>546</v>
      </c>
      <c r="G91">
        <v>25</v>
      </c>
      <c r="H91">
        <v>0</v>
      </c>
      <c r="I91">
        <v>30</v>
      </c>
      <c r="J91">
        <v>10</v>
      </c>
      <c r="K91" s="3">
        <f t="shared" si="1"/>
        <v>65</v>
      </c>
      <c r="L91" s="1" t="s">
        <v>348</v>
      </c>
    </row>
    <row r="92" spans="1:12" ht="58" x14ac:dyDescent="0.35">
      <c r="A92" t="s">
        <v>1057</v>
      </c>
      <c r="B92" t="s">
        <v>1057</v>
      </c>
      <c r="C92" t="s">
        <v>653</v>
      </c>
      <c r="D92" s="4" t="s">
        <v>654</v>
      </c>
      <c r="E92" t="s">
        <v>546</v>
      </c>
      <c r="F92" t="s">
        <v>546</v>
      </c>
      <c r="G92">
        <v>30</v>
      </c>
      <c r="H92">
        <v>0</v>
      </c>
      <c r="I92">
        <v>0</v>
      </c>
      <c r="J92">
        <v>0</v>
      </c>
      <c r="K92" s="3">
        <f t="shared" si="1"/>
        <v>30</v>
      </c>
      <c r="L92" s="1" t="s">
        <v>348</v>
      </c>
    </row>
    <row r="93" spans="1:12" ht="43.5" x14ac:dyDescent="0.35">
      <c r="A93" t="s">
        <v>1057</v>
      </c>
      <c r="B93" t="s">
        <v>1057</v>
      </c>
      <c r="C93" t="s">
        <v>655</v>
      </c>
      <c r="D93" s="4" t="s">
        <v>656</v>
      </c>
      <c r="E93" t="s">
        <v>546</v>
      </c>
      <c r="F93" t="s">
        <v>546</v>
      </c>
      <c r="G93" s="181" t="s">
        <v>547</v>
      </c>
      <c r="H93" s="181"/>
      <c r="I93" s="181"/>
      <c r="J93" s="181"/>
      <c r="K93" s="3">
        <f t="shared" si="1"/>
        <v>0</v>
      </c>
    </row>
    <row r="94" spans="1:12" x14ac:dyDescent="0.35">
      <c r="B94" t="s">
        <v>1057</v>
      </c>
      <c r="C94" t="s">
        <v>657</v>
      </c>
      <c r="D94" t="s">
        <v>658</v>
      </c>
      <c r="K94" s="3">
        <f t="shared" si="1"/>
        <v>0</v>
      </c>
    </row>
    <row r="95" spans="1:12" ht="29" x14ac:dyDescent="0.35">
      <c r="A95" t="s">
        <v>1057</v>
      </c>
      <c r="B95" t="s">
        <v>1057</v>
      </c>
      <c r="C95" t="s">
        <v>659</v>
      </c>
      <c r="D95" s="4" t="s">
        <v>660</v>
      </c>
      <c r="E95" t="s">
        <v>546</v>
      </c>
      <c r="F95" t="s">
        <v>546</v>
      </c>
      <c r="G95" s="181" t="s">
        <v>547</v>
      </c>
      <c r="H95" s="181"/>
      <c r="I95" s="181"/>
      <c r="J95" s="181"/>
      <c r="K95" s="3">
        <f t="shared" si="1"/>
        <v>0</v>
      </c>
    </row>
    <row r="96" spans="1:12" ht="87" x14ac:dyDescent="0.35">
      <c r="A96" t="s">
        <v>1058</v>
      </c>
      <c r="B96" t="s">
        <v>1057</v>
      </c>
      <c r="C96" t="s">
        <v>661</v>
      </c>
      <c r="D96" s="4" t="s">
        <v>662</v>
      </c>
      <c r="E96" t="s">
        <v>546</v>
      </c>
      <c r="F96" t="s">
        <v>546</v>
      </c>
      <c r="G96">
        <v>4</v>
      </c>
      <c r="H96">
        <v>0</v>
      </c>
      <c r="I96">
        <v>5</v>
      </c>
      <c r="J96">
        <v>5</v>
      </c>
      <c r="K96" s="3">
        <f t="shared" si="1"/>
        <v>14</v>
      </c>
      <c r="L96" s="1" t="s">
        <v>348</v>
      </c>
    </row>
    <row r="97" spans="1:12" ht="43.5" x14ac:dyDescent="0.35">
      <c r="A97" t="s">
        <v>1058</v>
      </c>
      <c r="B97" t="s">
        <v>1057</v>
      </c>
      <c r="C97" t="s">
        <v>663</v>
      </c>
      <c r="D97" s="4" t="s">
        <v>664</v>
      </c>
      <c r="E97" t="s">
        <v>546</v>
      </c>
      <c r="F97" t="s">
        <v>546</v>
      </c>
      <c r="G97">
        <v>10</v>
      </c>
      <c r="H97">
        <v>0</v>
      </c>
      <c r="I97">
        <v>0</v>
      </c>
      <c r="J97">
        <v>5</v>
      </c>
      <c r="K97" s="3">
        <f t="shared" si="1"/>
        <v>15</v>
      </c>
      <c r="L97" s="1" t="s">
        <v>348</v>
      </c>
    </row>
    <row r="98" spans="1:12" ht="145" x14ac:dyDescent="0.35">
      <c r="B98" t="s">
        <v>1057</v>
      </c>
      <c r="C98">
        <v>2</v>
      </c>
      <c r="D98" s="4" t="s">
        <v>665</v>
      </c>
      <c r="K98" s="3">
        <f t="shared" si="1"/>
        <v>0</v>
      </c>
    </row>
    <row r="99" spans="1:12" x14ac:dyDescent="0.35">
      <c r="B99" t="s">
        <v>1057</v>
      </c>
      <c r="C99" t="s">
        <v>666</v>
      </c>
      <c r="D99" t="s">
        <v>667</v>
      </c>
      <c r="K99" s="3">
        <f t="shared" si="1"/>
        <v>0</v>
      </c>
    </row>
    <row r="100" spans="1:12" ht="116" x14ac:dyDescent="0.35">
      <c r="A100" t="s">
        <v>1057</v>
      </c>
      <c r="B100" t="s">
        <v>1057</v>
      </c>
      <c r="C100" t="s">
        <v>668</v>
      </c>
      <c r="D100" s="4" t="s">
        <v>669</v>
      </c>
      <c r="E100" t="s">
        <v>546</v>
      </c>
      <c r="F100" t="s">
        <v>548</v>
      </c>
      <c r="G100">
        <v>15</v>
      </c>
      <c r="H100">
        <v>5</v>
      </c>
      <c r="I100">
        <v>0</v>
      </c>
      <c r="J100">
        <v>0</v>
      </c>
      <c r="K100" s="3">
        <f t="shared" si="1"/>
        <v>20</v>
      </c>
      <c r="L100" s="1" t="s">
        <v>348</v>
      </c>
    </row>
    <row r="101" spans="1:12" x14ac:dyDescent="0.35">
      <c r="B101" t="s">
        <v>1057</v>
      </c>
      <c r="C101" t="s">
        <v>670</v>
      </c>
      <c r="D101" t="s">
        <v>671</v>
      </c>
      <c r="K101" s="3">
        <f t="shared" si="1"/>
        <v>0</v>
      </c>
    </row>
    <row r="102" spans="1:12" ht="29" x14ac:dyDescent="0.35">
      <c r="A102" t="s">
        <v>1057</v>
      </c>
      <c r="B102" t="s">
        <v>1057</v>
      </c>
      <c r="C102" t="s">
        <v>672</v>
      </c>
      <c r="D102" s="4" t="s">
        <v>673</v>
      </c>
      <c r="E102" t="s">
        <v>546</v>
      </c>
      <c r="F102" t="s">
        <v>546</v>
      </c>
      <c r="G102">
        <v>2</v>
      </c>
      <c r="H102">
        <v>1</v>
      </c>
      <c r="I102">
        <v>5</v>
      </c>
      <c r="J102">
        <v>2</v>
      </c>
      <c r="K102" s="3">
        <f t="shared" si="1"/>
        <v>10</v>
      </c>
      <c r="L102" s="1" t="s">
        <v>348</v>
      </c>
    </row>
    <row r="103" spans="1:12" x14ac:dyDescent="0.35">
      <c r="B103" t="s">
        <v>1057</v>
      </c>
      <c r="C103">
        <v>2.2999999999999998</v>
      </c>
      <c r="D103" t="s">
        <v>674</v>
      </c>
      <c r="K103" s="3">
        <f t="shared" si="1"/>
        <v>0</v>
      </c>
    </row>
    <row r="104" spans="1:12" ht="58" x14ac:dyDescent="0.35">
      <c r="A104" t="s">
        <v>1057</v>
      </c>
      <c r="B104" t="s">
        <v>1057</v>
      </c>
      <c r="C104" t="s">
        <v>675</v>
      </c>
      <c r="D104" s="4" t="s">
        <v>676</v>
      </c>
      <c r="E104" t="s">
        <v>548</v>
      </c>
      <c r="F104" t="s">
        <v>548</v>
      </c>
      <c r="G104">
        <v>2</v>
      </c>
      <c r="H104">
        <v>1</v>
      </c>
      <c r="I104">
        <v>5</v>
      </c>
      <c r="J104">
        <v>2</v>
      </c>
      <c r="K104" s="3">
        <f t="shared" si="1"/>
        <v>10</v>
      </c>
      <c r="L104" s="1" t="s">
        <v>348</v>
      </c>
    </row>
    <row r="105" spans="1:12" x14ac:dyDescent="0.35">
      <c r="B105" t="s">
        <v>1057</v>
      </c>
      <c r="C105" t="s">
        <v>677</v>
      </c>
      <c r="D105" t="s">
        <v>678</v>
      </c>
      <c r="K105" s="3">
        <f t="shared" si="1"/>
        <v>0</v>
      </c>
    </row>
    <row r="106" spans="1:12" ht="72.5" x14ac:dyDescent="0.35">
      <c r="A106" t="s">
        <v>1058</v>
      </c>
      <c r="B106" t="s">
        <v>1057</v>
      </c>
      <c r="C106" t="s">
        <v>679</v>
      </c>
      <c r="D106" s="4" t="s">
        <v>680</v>
      </c>
      <c r="E106" t="s">
        <v>548</v>
      </c>
      <c r="F106" t="s">
        <v>548</v>
      </c>
      <c r="G106" s="181" t="s">
        <v>681</v>
      </c>
      <c r="H106" s="181"/>
      <c r="I106" s="181"/>
      <c r="J106" s="181"/>
      <c r="K106" s="3">
        <f t="shared" si="1"/>
        <v>0</v>
      </c>
    </row>
    <row r="107" spans="1:12" x14ac:dyDescent="0.35">
      <c r="B107" t="s">
        <v>1057</v>
      </c>
      <c r="C107" t="s">
        <v>682</v>
      </c>
      <c r="D107" t="s">
        <v>683</v>
      </c>
      <c r="K107" s="3">
        <f t="shared" si="1"/>
        <v>0</v>
      </c>
    </row>
    <row r="108" spans="1:12" ht="72.5" x14ac:dyDescent="0.35">
      <c r="A108" t="s">
        <v>1058</v>
      </c>
      <c r="B108" t="s">
        <v>1057</v>
      </c>
      <c r="C108" t="s">
        <v>684</v>
      </c>
      <c r="D108" s="4" t="s">
        <v>685</v>
      </c>
      <c r="E108" t="s">
        <v>546</v>
      </c>
      <c r="F108" t="s">
        <v>546</v>
      </c>
      <c r="G108" s="181" t="s">
        <v>681</v>
      </c>
      <c r="H108" s="181"/>
      <c r="I108" s="181"/>
      <c r="J108" s="181"/>
      <c r="K108" s="3">
        <f t="shared" si="1"/>
        <v>0</v>
      </c>
    </row>
    <row r="109" spans="1:12" x14ac:dyDescent="0.35">
      <c r="B109" t="s">
        <v>1057</v>
      </c>
      <c r="C109" t="s">
        <v>686</v>
      </c>
      <c r="D109" t="s">
        <v>687</v>
      </c>
      <c r="K109" s="3">
        <f t="shared" si="1"/>
        <v>0</v>
      </c>
    </row>
    <row r="110" spans="1:12" ht="116" x14ac:dyDescent="0.35">
      <c r="A110" t="s">
        <v>1058</v>
      </c>
      <c r="B110" t="s">
        <v>1057</v>
      </c>
      <c r="C110" t="s">
        <v>688</v>
      </c>
      <c r="D110" s="4" t="s">
        <v>689</v>
      </c>
      <c r="E110" t="s">
        <v>546</v>
      </c>
      <c r="F110" t="s">
        <v>546</v>
      </c>
      <c r="G110" s="181" t="s">
        <v>681</v>
      </c>
      <c r="H110" s="181"/>
      <c r="I110" s="181"/>
      <c r="J110" s="181"/>
      <c r="K110" s="3">
        <f t="shared" si="1"/>
        <v>0</v>
      </c>
    </row>
    <row r="111" spans="1:12" x14ac:dyDescent="0.35">
      <c r="B111" t="s">
        <v>1057</v>
      </c>
      <c r="C111" t="s">
        <v>690</v>
      </c>
      <c r="D111" t="s">
        <v>691</v>
      </c>
      <c r="K111" s="3">
        <f t="shared" si="1"/>
        <v>0</v>
      </c>
    </row>
    <row r="112" spans="1:12" ht="87" x14ac:dyDescent="0.35">
      <c r="A112" t="s">
        <v>1057</v>
      </c>
      <c r="B112" t="s">
        <v>1057</v>
      </c>
      <c r="C112" t="s">
        <v>692</v>
      </c>
      <c r="D112" s="4" t="s">
        <v>693</v>
      </c>
      <c r="E112" t="s">
        <v>546</v>
      </c>
      <c r="F112" t="s">
        <v>546</v>
      </c>
      <c r="G112">
        <v>2</v>
      </c>
      <c r="H112">
        <v>1</v>
      </c>
      <c r="I112">
        <v>5</v>
      </c>
      <c r="J112">
        <v>2</v>
      </c>
      <c r="K112" s="3">
        <f t="shared" si="1"/>
        <v>10</v>
      </c>
      <c r="L112" s="1" t="s">
        <v>348</v>
      </c>
    </row>
    <row r="113" spans="1:12" ht="58" x14ac:dyDescent="0.35">
      <c r="A113" t="s">
        <v>1057</v>
      </c>
      <c r="B113" t="s">
        <v>1057</v>
      </c>
      <c r="C113" t="s">
        <v>694</v>
      </c>
      <c r="D113" s="4" t="s">
        <v>695</v>
      </c>
      <c r="E113" t="s">
        <v>546</v>
      </c>
      <c r="F113" t="s">
        <v>546</v>
      </c>
      <c r="G113">
        <v>1</v>
      </c>
      <c r="H113">
        <v>0</v>
      </c>
      <c r="I113">
        <v>4</v>
      </c>
      <c r="J113">
        <v>2</v>
      </c>
      <c r="K113" s="3">
        <f t="shared" si="1"/>
        <v>7</v>
      </c>
      <c r="L113" s="1" t="s">
        <v>348</v>
      </c>
    </row>
    <row r="114" spans="1:12" x14ac:dyDescent="0.35">
      <c r="B114" t="s">
        <v>1057</v>
      </c>
      <c r="C114" t="s">
        <v>696</v>
      </c>
      <c r="D114" s="4" t="s">
        <v>697</v>
      </c>
      <c r="K114" s="3">
        <f t="shared" si="1"/>
        <v>0</v>
      </c>
    </row>
    <row r="115" spans="1:12" ht="72.5" x14ac:dyDescent="0.35">
      <c r="A115" t="s">
        <v>1057</v>
      </c>
      <c r="B115" t="s">
        <v>1057</v>
      </c>
      <c r="C115" t="s">
        <v>698</v>
      </c>
      <c r="D115" s="4" t="s">
        <v>699</v>
      </c>
      <c r="E115" t="s">
        <v>546</v>
      </c>
      <c r="F115" t="s">
        <v>546</v>
      </c>
      <c r="G115">
        <v>4</v>
      </c>
      <c r="H115">
        <v>2</v>
      </c>
      <c r="I115">
        <v>9</v>
      </c>
      <c r="J115">
        <v>3</v>
      </c>
      <c r="K115" s="3">
        <f t="shared" si="1"/>
        <v>18</v>
      </c>
      <c r="L115" s="1" t="s">
        <v>349</v>
      </c>
    </row>
    <row r="116" spans="1:12" ht="58" x14ac:dyDescent="0.35">
      <c r="A116" t="s">
        <v>1058</v>
      </c>
      <c r="B116" t="s">
        <v>1057</v>
      </c>
      <c r="C116" t="s">
        <v>700</v>
      </c>
      <c r="D116" s="4" t="s">
        <v>701</v>
      </c>
      <c r="E116" t="s">
        <v>546</v>
      </c>
      <c r="F116" t="s">
        <v>546</v>
      </c>
      <c r="G116">
        <v>5</v>
      </c>
      <c r="H116">
        <v>2</v>
      </c>
      <c r="I116">
        <v>13</v>
      </c>
      <c r="J116">
        <v>4</v>
      </c>
      <c r="K116" s="3">
        <f t="shared" si="1"/>
        <v>24</v>
      </c>
      <c r="L116" s="1" t="s">
        <v>349</v>
      </c>
    </row>
    <row r="117" spans="1:12" ht="72.5" x14ac:dyDescent="0.35">
      <c r="A117" t="s">
        <v>1057</v>
      </c>
      <c r="B117" t="s">
        <v>1057</v>
      </c>
      <c r="C117" t="s">
        <v>702</v>
      </c>
      <c r="D117" s="4" t="s">
        <v>703</v>
      </c>
      <c r="E117" t="s">
        <v>546</v>
      </c>
      <c r="F117" t="s">
        <v>546</v>
      </c>
      <c r="G117">
        <v>4</v>
      </c>
      <c r="H117">
        <v>3</v>
      </c>
      <c r="I117">
        <v>9</v>
      </c>
      <c r="J117">
        <v>2</v>
      </c>
      <c r="K117" s="3">
        <f t="shared" si="1"/>
        <v>18</v>
      </c>
      <c r="L117" s="1" t="s">
        <v>349</v>
      </c>
    </row>
    <row r="118" spans="1:12" ht="43.5" x14ac:dyDescent="0.35">
      <c r="A118" t="s">
        <v>1057</v>
      </c>
      <c r="B118" t="s">
        <v>1057</v>
      </c>
      <c r="C118" t="s">
        <v>704</v>
      </c>
      <c r="D118" s="4" t="s">
        <v>705</v>
      </c>
      <c r="E118" t="s">
        <v>546</v>
      </c>
      <c r="F118" t="s">
        <v>546</v>
      </c>
      <c r="G118">
        <v>4</v>
      </c>
      <c r="H118">
        <v>1</v>
      </c>
      <c r="I118">
        <v>7</v>
      </c>
      <c r="J118">
        <v>2</v>
      </c>
      <c r="K118" s="3">
        <f t="shared" si="1"/>
        <v>14</v>
      </c>
      <c r="L118" s="1" t="s">
        <v>349</v>
      </c>
    </row>
    <row r="119" spans="1:12" ht="72.5" x14ac:dyDescent="0.35">
      <c r="A119" t="s">
        <v>1057</v>
      </c>
      <c r="B119" t="s">
        <v>1057</v>
      </c>
      <c r="C119" t="s">
        <v>706</v>
      </c>
      <c r="D119" s="4" t="s">
        <v>707</v>
      </c>
      <c r="E119" t="s">
        <v>546</v>
      </c>
      <c r="F119" t="s">
        <v>546</v>
      </c>
      <c r="G119">
        <v>5</v>
      </c>
      <c r="H119">
        <v>1</v>
      </c>
      <c r="I119">
        <v>6</v>
      </c>
      <c r="J119">
        <v>2</v>
      </c>
      <c r="K119" s="3">
        <f t="shared" si="1"/>
        <v>14</v>
      </c>
      <c r="L119" s="1" t="s">
        <v>349</v>
      </c>
    </row>
    <row r="120" spans="1:12" x14ac:dyDescent="0.35">
      <c r="B120" t="s">
        <v>1057</v>
      </c>
      <c r="C120" t="s">
        <v>708</v>
      </c>
      <c r="D120" s="4" t="s">
        <v>709</v>
      </c>
      <c r="K120" s="3">
        <f t="shared" si="1"/>
        <v>0</v>
      </c>
    </row>
    <row r="121" spans="1:12" ht="58" x14ac:dyDescent="0.35">
      <c r="A121" t="s">
        <v>1058</v>
      </c>
      <c r="B121" t="s">
        <v>1057</v>
      </c>
      <c r="C121" t="s">
        <v>710</v>
      </c>
      <c r="D121" s="4" t="s">
        <v>711</v>
      </c>
      <c r="E121" t="s">
        <v>546</v>
      </c>
      <c r="F121" t="s">
        <v>546</v>
      </c>
      <c r="G121">
        <v>16</v>
      </c>
      <c r="H121">
        <v>4</v>
      </c>
      <c r="I121">
        <v>26</v>
      </c>
      <c r="J121">
        <v>6</v>
      </c>
      <c r="K121" s="3">
        <f t="shared" si="1"/>
        <v>52</v>
      </c>
      <c r="L121" s="1" t="s">
        <v>349</v>
      </c>
    </row>
    <row r="122" spans="1:12" ht="58" x14ac:dyDescent="0.35">
      <c r="A122" t="s">
        <v>1058</v>
      </c>
      <c r="B122" t="s">
        <v>1057</v>
      </c>
      <c r="C122" t="s">
        <v>712</v>
      </c>
      <c r="D122" s="4" t="s">
        <v>713</v>
      </c>
      <c r="E122" t="s">
        <v>546</v>
      </c>
      <c r="F122" t="s">
        <v>546</v>
      </c>
      <c r="G122" s="181" t="s">
        <v>554</v>
      </c>
      <c r="H122" s="181"/>
      <c r="I122" s="181"/>
      <c r="J122" s="181"/>
      <c r="K122" s="3">
        <f t="shared" si="1"/>
        <v>0</v>
      </c>
    </row>
    <row r="123" spans="1:12" x14ac:dyDescent="0.35">
      <c r="A123" t="s">
        <v>1058</v>
      </c>
      <c r="B123" t="s">
        <v>1057</v>
      </c>
      <c r="C123" t="s">
        <v>714</v>
      </c>
      <c r="D123" t="s">
        <v>715</v>
      </c>
      <c r="E123" t="s">
        <v>553</v>
      </c>
      <c r="F123" t="s">
        <v>553</v>
      </c>
      <c r="G123" s="181" t="s">
        <v>716</v>
      </c>
      <c r="H123" s="181"/>
      <c r="I123" s="181"/>
      <c r="J123" s="181"/>
      <c r="K123" s="3">
        <f t="shared" si="1"/>
        <v>0</v>
      </c>
    </row>
    <row r="124" spans="1:12" ht="43.5" x14ac:dyDescent="0.35">
      <c r="A124" t="s">
        <v>1058</v>
      </c>
      <c r="B124" t="s">
        <v>1057</v>
      </c>
      <c r="C124" t="s">
        <v>717</v>
      </c>
      <c r="D124" s="4" t="s">
        <v>718</v>
      </c>
      <c r="E124" t="s">
        <v>553</v>
      </c>
      <c r="F124" t="s">
        <v>553</v>
      </c>
      <c r="G124" s="181" t="s">
        <v>719</v>
      </c>
      <c r="H124" s="181"/>
      <c r="I124" s="181"/>
      <c r="J124" s="181"/>
      <c r="K124" s="3">
        <f t="shared" si="1"/>
        <v>0</v>
      </c>
    </row>
    <row r="125" spans="1:12" ht="58" x14ac:dyDescent="0.35">
      <c r="A125" t="s">
        <v>1058</v>
      </c>
      <c r="B125" t="s">
        <v>1057</v>
      </c>
      <c r="C125" t="s">
        <v>720</v>
      </c>
      <c r="D125" s="4" t="s">
        <v>721</v>
      </c>
      <c r="E125" t="s">
        <v>546</v>
      </c>
      <c r="F125" t="s">
        <v>546</v>
      </c>
      <c r="G125">
        <v>3</v>
      </c>
      <c r="H125">
        <v>1</v>
      </c>
      <c r="I125">
        <v>9</v>
      </c>
      <c r="J125">
        <v>2</v>
      </c>
      <c r="K125" s="3">
        <f t="shared" si="1"/>
        <v>15</v>
      </c>
      <c r="L125" s="1" t="s">
        <v>349</v>
      </c>
    </row>
    <row r="126" spans="1:12" ht="43.5" x14ac:dyDescent="0.35">
      <c r="A126" t="s">
        <v>1058</v>
      </c>
      <c r="B126" t="s">
        <v>1057</v>
      </c>
      <c r="C126" t="s">
        <v>722</v>
      </c>
      <c r="D126" s="4" t="s">
        <v>723</v>
      </c>
      <c r="E126" t="s">
        <v>546</v>
      </c>
      <c r="F126" t="s">
        <v>546</v>
      </c>
      <c r="G126">
        <v>1</v>
      </c>
      <c r="H126">
        <v>0</v>
      </c>
      <c r="I126">
        <v>3</v>
      </c>
      <c r="J126">
        <v>2</v>
      </c>
      <c r="K126" s="3">
        <f t="shared" si="1"/>
        <v>6</v>
      </c>
      <c r="L126" s="1" t="s">
        <v>349</v>
      </c>
    </row>
    <row r="127" spans="1:12" ht="58" x14ac:dyDescent="0.35">
      <c r="A127" t="s">
        <v>1058</v>
      </c>
      <c r="B127" t="s">
        <v>1057</v>
      </c>
      <c r="C127" t="s">
        <v>724</v>
      </c>
      <c r="D127" s="4" t="s">
        <v>725</v>
      </c>
      <c r="E127" t="s">
        <v>546</v>
      </c>
      <c r="F127" t="s">
        <v>546</v>
      </c>
      <c r="G127" s="181" t="s">
        <v>726</v>
      </c>
      <c r="H127" s="181"/>
      <c r="I127" s="181"/>
      <c r="J127" s="181"/>
      <c r="K127" s="3">
        <f t="shared" si="1"/>
        <v>0</v>
      </c>
    </row>
    <row r="128" spans="1:12" x14ac:dyDescent="0.35">
      <c r="A128" t="s">
        <v>1058</v>
      </c>
      <c r="B128" t="s">
        <v>1057</v>
      </c>
      <c r="C128" t="s">
        <v>727</v>
      </c>
      <c r="D128" t="s">
        <v>728</v>
      </c>
      <c r="E128" t="s">
        <v>546</v>
      </c>
      <c r="F128" t="s">
        <v>546</v>
      </c>
      <c r="G128">
        <v>7</v>
      </c>
      <c r="H128">
        <v>2</v>
      </c>
      <c r="I128">
        <v>12</v>
      </c>
      <c r="J128">
        <v>4</v>
      </c>
      <c r="K128" s="3">
        <f t="shared" si="1"/>
        <v>25</v>
      </c>
      <c r="L128" s="1" t="s">
        <v>349</v>
      </c>
    </row>
    <row r="129" spans="1:12" ht="43.5" x14ac:dyDescent="0.35">
      <c r="A129" t="s">
        <v>1058</v>
      </c>
      <c r="B129" t="s">
        <v>1057</v>
      </c>
      <c r="C129" t="s">
        <v>729</v>
      </c>
      <c r="D129" s="4" t="s">
        <v>730</v>
      </c>
      <c r="E129" t="s">
        <v>546</v>
      </c>
      <c r="F129" t="s">
        <v>546</v>
      </c>
      <c r="G129">
        <v>6</v>
      </c>
      <c r="H129">
        <v>4</v>
      </c>
      <c r="I129">
        <v>19</v>
      </c>
      <c r="J129">
        <v>6</v>
      </c>
      <c r="K129" s="3">
        <f t="shared" si="1"/>
        <v>35</v>
      </c>
      <c r="L129" s="1" t="s">
        <v>349</v>
      </c>
    </row>
    <row r="130" spans="1:12" x14ac:dyDescent="0.35">
      <c r="B130" t="s">
        <v>1057</v>
      </c>
      <c r="C130" t="s">
        <v>731</v>
      </c>
      <c r="D130" t="s">
        <v>732</v>
      </c>
      <c r="K130" s="3">
        <f t="shared" si="1"/>
        <v>0</v>
      </c>
    </row>
    <row r="131" spans="1:12" ht="72.5" x14ac:dyDescent="0.35">
      <c r="A131" t="s">
        <v>1057</v>
      </c>
      <c r="B131" t="s">
        <v>1057</v>
      </c>
      <c r="C131" t="s">
        <v>733</v>
      </c>
      <c r="D131" s="4" t="s">
        <v>734</v>
      </c>
      <c r="E131" t="s">
        <v>546</v>
      </c>
      <c r="F131" t="s">
        <v>546</v>
      </c>
      <c r="G131" s="181" t="s">
        <v>735</v>
      </c>
      <c r="H131" s="181"/>
      <c r="I131" s="181"/>
      <c r="J131" s="181"/>
      <c r="K131" s="3">
        <f t="shared" si="1"/>
        <v>0</v>
      </c>
    </row>
    <row r="132" spans="1:12" ht="29" x14ac:dyDescent="0.35">
      <c r="A132" t="s">
        <v>1057</v>
      </c>
      <c r="B132" t="s">
        <v>1057</v>
      </c>
      <c r="C132" t="s">
        <v>736</v>
      </c>
      <c r="D132" s="4" t="s">
        <v>737</v>
      </c>
      <c r="E132" t="s">
        <v>546</v>
      </c>
      <c r="F132" t="s">
        <v>546</v>
      </c>
      <c r="G132">
        <v>2</v>
      </c>
      <c r="H132">
        <v>0</v>
      </c>
      <c r="I132">
        <v>5</v>
      </c>
      <c r="J132">
        <v>2</v>
      </c>
      <c r="K132" s="3">
        <f t="shared" si="1"/>
        <v>9</v>
      </c>
      <c r="L132" s="1" t="s">
        <v>350</v>
      </c>
    </row>
    <row r="133" spans="1:12" ht="43.5" x14ac:dyDescent="0.35">
      <c r="A133" t="s">
        <v>1058</v>
      </c>
      <c r="B133" t="s">
        <v>1057</v>
      </c>
      <c r="C133" t="s">
        <v>738</v>
      </c>
      <c r="D133" s="4" t="s">
        <v>739</v>
      </c>
      <c r="E133" t="s">
        <v>546</v>
      </c>
      <c r="F133" t="s">
        <v>546</v>
      </c>
      <c r="G133">
        <v>2</v>
      </c>
      <c r="H133">
        <v>0</v>
      </c>
      <c r="I133">
        <v>3</v>
      </c>
      <c r="J133">
        <v>1</v>
      </c>
      <c r="K133" s="3">
        <f t="shared" si="1"/>
        <v>6</v>
      </c>
      <c r="L133" s="1" t="s">
        <v>350</v>
      </c>
    </row>
    <row r="134" spans="1:12" ht="43.5" x14ac:dyDescent="0.35">
      <c r="A134" t="s">
        <v>1057</v>
      </c>
      <c r="B134" t="s">
        <v>1057</v>
      </c>
      <c r="C134" t="s">
        <v>740</v>
      </c>
      <c r="D134" s="4" t="s">
        <v>741</v>
      </c>
      <c r="E134" t="s">
        <v>546</v>
      </c>
      <c r="F134" t="s">
        <v>546</v>
      </c>
      <c r="G134" s="181" t="s">
        <v>547</v>
      </c>
      <c r="H134" s="181"/>
      <c r="I134" s="181"/>
      <c r="J134" s="181"/>
      <c r="K134" s="3">
        <f t="shared" si="1"/>
        <v>0</v>
      </c>
    </row>
    <row r="135" spans="1:12" ht="87" x14ac:dyDescent="0.35">
      <c r="A135" t="s">
        <v>1057</v>
      </c>
      <c r="B135" t="s">
        <v>1057</v>
      </c>
      <c r="C135" t="s">
        <v>742</v>
      </c>
      <c r="D135" s="4" t="s">
        <v>743</v>
      </c>
      <c r="E135" t="s">
        <v>546</v>
      </c>
      <c r="F135" t="s">
        <v>546</v>
      </c>
      <c r="G135">
        <v>35</v>
      </c>
      <c r="H135">
        <v>0</v>
      </c>
      <c r="I135">
        <v>0</v>
      </c>
      <c r="J135">
        <v>0</v>
      </c>
      <c r="K135" s="3">
        <f t="shared" ref="K135:K198" si="2">SUM(G135:J135)</f>
        <v>35</v>
      </c>
      <c r="L135" s="1" t="s">
        <v>350</v>
      </c>
    </row>
    <row r="136" spans="1:12" ht="43.5" x14ac:dyDescent="0.35">
      <c r="A136" t="s">
        <v>1057</v>
      </c>
      <c r="B136" t="s">
        <v>1057</v>
      </c>
      <c r="C136" t="s">
        <v>744</v>
      </c>
      <c r="D136" s="4" t="s">
        <v>745</v>
      </c>
      <c r="E136" t="s">
        <v>546</v>
      </c>
      <c r="F136" t="s">
        <v>546</v>
      </c>
      <c r="G136">
        <v>5</v>
      </c>
      <c r="H136">
        <v>1</v>
      </c>
      <c r="I136">
        <v>9</v>
      </c>
      <c r="J136">
        <v>3</v>
      </c>
      <c r="K136" s="3">
        <f t="shared" si="2"/>
        <v>18</v>
      </c>
      <c r="L136" s="1" t="s">
        <v>350</v>
      </c>
    </row>
    <row r="137" spans="1:12" ht="58" x14ac:dyDescent="0.35">
      <c r="A137" t="s">
        <v>1058</v>
      </c>
      <c r="B137" t="s">
        <v>1057</v>
      </c>
      <c r="C137" t="s">
        <v>746</v>
      </c>
      <c r="D137" s="4" t="s">
        <v>747</v>
      </c>
      <c r="E137" t="s">
        <v>546</v>
      </c>
      <c r="F137" t="s">
        <v>546</v>
      </c>
      <c r="G137" s="181" t="s">
        <v>748</v>
      </c>
      <c r="H137" s="181"/>
      <c r="I137" s="181"/>
      <c r="J137" s="181"/>
      <c r="K137" s="3">
        <f t="shared" si="2"/>
        <v>0</v>
      </c>
    </row>
    <row r="138" spans="1:12" x14ac:dyDescent="0.35">
      <c r="B138" t="s">
        <v>1057</v>
      </c>
      <c r="C138" t="s">
        <v>749</v>
      </c>
      <c r="D138" t="s">
        <v>750</v>
      </c>
      <c r="K138" s="3">
        <f t="shared" si="2"/>
        <v>0</v>
      </c>
    </row>
    <row r="139" spans="1:12" ht="101.5" x14ac:dyDescent="0.35">
      <c r="A139" t="s">
        <v>1058</v>
      </c>
      <c r="B139" t="s">
        <v>1057</v>
      </c>
      <c r="C139" t="s">
        <v>751</v>
      </c>
      <c r="D139" s="4" t="s">
        <v>752</v>
      </c>
      <c r="E139" t="s">
        <v>546</v>
      </c>
      <c r="F139" t="s">
        <v>546</v>
      </c>
      <c r="G139">
        <v>3</v>
      </c>
      <c r="H139">
        <v>2</v>
      </c>
      <c r="I139">
        <v>7</v>
      </c>
      <c r="J139">
        <v>2</v>
      </c>
      <c r="K139" s="3">
        <f t="shared" si="2"/>
        <v>14</v>
      </c>
      <c r="L139" s="1" t="s">
        <v>349</v>
      </c>
    </row>
    <row r="140" spans="1:12" ht="43.5" x14ac:dyDescent="0.35">
      <c r="A140" t="s">
        <v>1058</v>
      </c>
      <c r="B140" t="s">
        <v>1057</v>
      </c>
      <c r="C140" t="s">
        <v>753</v>
      </c>
      <c r="D140" s="4" t="s">
        <v>754</v>
      </c>
      <c r="E140" t="s">
        <v>546</v>
      </c>
      <c r="F140" t="s">
        <v>546</v>
      </c>
      <c r="G140">
        <v>8</v>
      </c>
      <c r="H140">
        <v>2</v>
      </c>
      <c r="I140">
        <v>19</v>
      </c>
      <c r="J140">
        <v>4</v>
      </c>
      <c r="K140" s="3">
        <f t="shared" si="2"/>
        <v>33</v>
      </c>
      <c r="L140" s="1" t="s">
        <v>349</v>
      </c>
    </row>
    <row r="141" spans="1:12" ht="43.5" x14ac:dyDescent="0.35">
      <c r="A141" t="s">
        <v>1058</v>
      </c>
      <c r="B141" t="s">
        <v>1057</v>
      </c>
      <c r="C141" t="s">
        <v>755</v>
      </c>
      <c r="D141" s="4" t="s">
        <v>756</v>
      </c>
      <c r="E141" t="s">
        <v>546</v>
      </c>
      <c r="F141" t="s">
        <v>546</v>
      </c>
      <c r="G141">
        <v>1</v>
      </c>
      <c r="H141">
        <v>0</v>
      </c>
      <c r="I141">
        <v>4</v>
      </c>
      <c r="J141">
        <v>1</v>
      </c>
      <c r="K141" s="3">
        <f t="shared" si="2"/>
        <v>6</v>
      </c>
      <c r="L141" s="1" t="s">
        <v>349</v>
      </c>
    </row>
    <row r="142" spans="1:12" x14ac:dyDescent="0.35">
      <c r="B142" t="s">
        <v>1057</v>
      </c>
      <c r="C142" t="s">
        <v>757</v>
      </c>
      <c r="D142" t="s">
        <v>758</v>
      </c>
      <c r="K142" s="3">
        <f t="shared" si="2"/>
        <v>0</v>
      </c>
    </row>
    <row r="143" spans="1:12" ht="29" x14ac:dyDescent="0.35">
      <c r="A143" t="s">
        <v>1057</v>
      </c>
      <c r="B143" t="s">
        <v>1057</v>
      </c>
      <c r="C143" t="s">
        <v>759</v>
      </c>
      <c r="D143" s="4" t="s">
        <v>760</v>
      </c>
      <c r="E143" t="s">
        <v>546</v>
      </c>
      <c r="F143" t="s">
        <v>546</v>
      </c>
      <c r="G143">
        <v>4</v>
      </c>
      <c r="H143">
        <v>2</v>
      </c>
      <c r="I143">
        <v>11</v>
      </c>
      <c r="J143">
        <v>4</v>
      </c>
      <c r="K143" s="3">
        <f t="shared" si="2"/>
        <v>21</v>
      </c>
      <c r="L143" s="1" t="s">
        <v>349</v>
      </c>
    </row>
    <row r="144" spans="1:12" x14ac:dyDescent="0.35">
      <c r="B144" t="s">
        <v>1057</v>
      </c>
      <c r="C144" t="s">
        <v>761</v>
      </c>
      <c r="D144" s="4" t="s">
        <v>762</v>
      </c>
      <c r="K144" s="3">
        <f t="shared" si="2"/>
        <v>0</v>
      </c>
    </row>
    <row r="145" spans="1:12" ht="58" x14ac:dyDescent="0.35">
      <c r="A145" t="s">
        <v>1057</v>
      </c>
      <c r="B145" t="s">
        <v>1057</v>
      </c>
      <c r="C145" t="s">
        <v>763</v>
      </c>
      <c r="D145" s="4" t="s">
        <v>764</v>
      </c>
      <c r="E145" t="s">
        <v>546</v>
      </c>
      <c r="F145" s="4" t="s">
        <v>546</v>
      </c>
      <c r="G145">
        <v>4</v>
      </c>
      <c r="H145">
        <v>2</v>
      </c>
      <c r="I145">
        <v>7</v>
      </c>
      <c r="J145">
        <v>2</v>
      </c>
      <c r="K145" s="3">
        <f t="shared" si="2"/>
        <v>15</v>
      </c>
      <c r="L145" s="1" t="s">
        <v>349</v>
      </c>
    </row>
    <row r="146" spans="1:12" x14ac:dyDescent="0.35">
      <c r="B146" t="s">
        <v>1057</v>
      </c>
      <c r="C146" t="s">
        <v>765</v>
      </c>
      <c r="D146" t="s">
        <v>766</v>
      </c>
      <c r="K146" s="3">
        <f t="shared" si="2"/>
        <v>0</v>
      </c>
    </row>
    <row r="147" spans="1:12" ht="72.5" x14ac:dyDescent="0.35">
      <c r="A147" t="s">
        <v>1058</v>
      </c>
      <c r="B147" t="s">
        <v>1057</v>
      </c>
      <c r="C147" t="s">
        <v>767</v>
      </c>
      <c r="D147" s="4" t="s">
        <v>768</v>
      </c>
      <c r="E147" t="s">
        <v>546</v>
      </c>
      <c r="F147" t="s">
        <v>546</v>
      </c>
      <c r="G147">
        <v>15</v>
      </c>
      <c r="H147">
        <v>3</v>
      </c>
      <c r="I147">
        <v>29</v>
      </c>
      <c r="J147">
        <v>6</v>
      </c>
      <c r="K147" s="3">
        <f t="shared" si="2"/>
        <v>53</v>
      </c>
      <c r="L147" s="1" t="s">
        <v>349</v>
      </c>
    </row>
    <row r="148" spans="1:12" ht="43.5" x14ac:dyDescent="0.35">
      <c r="A148" t="s">
        <v>1058</v>
      </c>
      <c r="B148" t="s">
        <v>1057</v>
      </c>
      <c r="C148" t="s">
        <v>769</v>
      </c>
      <c r="D148" s="4" t="s">
        <v>770</v>
      </c>
      <c r="E148" t="s">
        <v>546</v>
      </c>
      <c r="F148" t="s">
        <v>548</v>
      </c>
      <c r="G148">
        <v>2</v>
      </c>
      <c r="H148">
        <v>0</v>
      </c>
      <c r="I148">
        <v>4</v>
      </c>
      <c r="J148">
        <v>1</v>
      </c>
      <c r="K148" s="3">
        <f t="shared" si="2"/>
        <v>7</v>
      </c>
      <c r="L148" s="1" t="s">
        <v>349</v>
      </c>
    </row>
    <row r="149" spans="1:12" x14ac:dyDescent="0.35">
      <c r="B149" t="s">
        <v>1057</v>
      </c>
      <c r="C149" t="s">
        <v>771</v>
      </c>
      <c r="D149" t="s">
        <v>272</v>
      </c>
      <c r="K149" s="3">
        <f t="shared" si="2"/>
        <v>0</v>
      </c>
    </row>
    <row r="150" spans="1:12" ht="29" x14ac:dyDescent="0.35">
      <c r="A150" t="s">
        <v>1057</v>
      </c>
      <c r="B150" t="s">
        <v>1057</v>
      </c>
      <c r="C150" t="s">
        <v>772</v>
      </c>
      <c r="D150" s="4" t="s">
        <v>773</v>
      </c>
      <c r="E150" t="s">
        <v>546</v>
      </c>
      <c r="F150" t="s">
        <v>548</v>
      </c>
      <c r="G150">
        <v>2</v>
      </c>
      <c r="H150">
        <v>1</v>
      </c>
      <c r="I150">
        <v>9</v>
      </c>
      <c r="J150">
        <v>2</v>
      </c>
      <c r="K150" s="3">
        <f t="shared" si="2"/>
        <v>14</v>
      </c>
      <c r="L150" s="1" t="s">
        <v>349</v>
      </c>
    </row>
    <row r="151" spans="1:12" ht="58" x14ac:dyDescent="0.35">
      <c r="A151" t="s">
        <v>1057</v>
      </c>
      <c r="B151" t="s">
        <v>1057</v>
      </c>
      <c r="C151" t="s">
        <v>774</v>
      </c>
      <c r="D151" s="4" t="s">
        <v>775</v>
      </c>
      <c r="E151" t="s">
        <v>546</v>
      </c>
      <c r="F151" t="s">
        <v>546</v>
      </c>
      <c r="G151">
        <v>5</v>
      </c>
      <c r="H151">
        <v>0</v>
      </c>
      <c r="I151">
        <v>12</v>
      </c>
      <c r="J151">
        <v>4</v>
      </c>
      <c r="K151" s="3">
        <f t="shared" si="2"/>
        <v>21</v>
      </c>
      <c r="L151" s="1" t="s">
        <v>349</v>
      </c>
    </row>
    <row r="152" spans="1:12" ht="58" x14ac:dyDescent="0.35">
      <c r="A152" t="s">
        <v>1057</v>
      </c>
      <c r="B152" t="s">
        <v>1057</v>
      </c>
      <c r="C152" t="s">
        <v>776</v>
      </c>
      <c r="D152" s="4" t="s">
        <v>777</v>
      </c>
      <c r="E152" t="s">
        <v>546</v>
      </c>
      <c r="F152" t="s">
        <v>546</v>
      </c>
      <c r="G152">
        <v>9</v>
      </c>
      <c r="H152">
        <v>0</v>
      </c>
      <c r="I152">
        <v>0</v>
      </c>
      <c r="J152">
        <v>0</v>
      </c>
      <c r="K152" s="3">
        <f t="shared" si="2"/>
        <v>9</v>
      </c>
      <c r="L152" s="1" t="s">
        <v>349</v>
      </c>
    </row>
    <row r="153" spans="1:12" ht="58" x14ac:dyDescent="0.35">
      <c r="A153" t="s">
        <v>1057</v>
      </c>
      <c r="B153" t="s">
        <v>1057</v>
      </c>
      <c r="C153" t="s">
        <v>778</v>
      </c>
      <c r="D153" s="4" t="s">
        <v>779</v>
      </c>
      <c r="E153" t="s">
        <v>548</v>
      </c>
      <c r="F153" t="s">
        <v>548</v>
      </c>
      <c r="G153">
        <v>10</v>
      </c>
      <c r="H153">
        <v>0</v>
      </c>
      <c r="I153">
        <v>0</v>
      </c>
      <c r="J153">
        <v>0</v>
      </c>
      <c r="K153" s="3">
        <f t="shared" si="2"/>
        <v>10</v>
      </c>
      <c r="L153" s="1" t="s">
        <v>349</v>
      </c>
    </row>
    <row r="154" spans="1:12" x14ac:dyDescent="0.35">
      <c r="B154" t="s">
        <v>1057</v>
      </c>
      <c r="C154" t="s">
        <v>780</v>
      </c>
      <c r="D154" t="s">
        <v>781</v>
      </c>
      <c r="K154" s="3">
        <f t="shared" si="2"/>
        <v>0</v>
      </c>
    </row>
    <row r="155" spans="1:12" ht="58" x14ac:dyDescent="0.35">
      <c r="A155" t="s">
        <v>1057</v>
      </c>
      <c r="B155" t="s">
        <v>1057</v>
      </c>
      <c r="C155" t="s">
        <v>782</v>
      </c>
      <c r="D155" s="4" t="s">
        <v>783</v>
      </c>
      <c r="E155" t="s">
        <v>548</v>
      </c>
      <c r="F155" t="s">
        <v>548</v>
      </c>
      <c r="G155">
        <v>5</v>
      </c>
      <c r="H155">
        <v>2</v>
      </c>
      <c r="I155">
        <v>7</v>
      </c>
      <c r="J155">
        <v>2</v>
      </c>
      <c r="K155" s="3">
        <f t="shared" si="2"/>
        <v>16</v>
      </c>
      <c r="L155" s="1" t="s">
        <v>349</v>
      </c>
    </row>
    <row r="156" spans="1:12" x14ac:dyDescent="0.35">
      <c r="B156" t="s">
        <v>1057</v>
      </c>
      <c r="C156">
        <v>3</v>
      </c>
      <c r="D156" t="s">
        <v>784</v>
      </c>
      <c r="K156" s="3">
        <f t="shared" si="2"/>
        <v>0</v>
      </c>
    </row>
    <row r="157" spans="1:12" x14ac:dyDescent="0.35">
      <c r="B157" t="s">
        <v>1057</v>
      </c>
      <c r="C157" t="s">
        <v>785</v>
      </c>
      <c r="D157" t="s">
        <v>786</v>
      </c>
      <c r="K157" s="3">
        <f t="shared" si="2"/>
        <v>0</v>
      </c>
    </row>
    <row r="158" spans="1:12" ht="29" x14ac:dyDescent="0.35">
      <c r="A158" t="s">
        <v>1057</v>
      </c>
      <c r="B158" t="s">
        <v>1057</v>
      </c>
      <c r="C158" t="s">
        <v>787</v>
      </c>
      <c r="D158" s="4" t="s">
        <v>788</v>
      </c>
      <c r="E158" t="s">
        <v>546</v>
      </c>
      <c r="F158" t="s">
        <v>546</v>
      </c>
      <c r="G158">
        <v>4</v>
      </c>
      <c r="H158">
        <v>0</v>
      </c>
      <c r="I158">
        <v>2</v>
      </c>
      <c r="J158">
        <v>0</v>
      </c>
      <c r="K158" s="3">
        <f t="shared" si="2"/>
        <v>6</v>
      </c>
      <c r="L158" s="1" t="s">
        <v>350</v>
      </c>
    </row>
    <row r="159" spans="1:12" ht="43.5" x14ac:dyDescent="0.35">
      <c r="A159" t="s">
        <v>1057</v>
      </c>
      <c r="B159" t="s">
        <v>1057</v>
      </c>
      <c r="C159" t="s">
        <v>789</v>
      </c>
      <c r="D159" s="4" t="s">
        <v>790</v>
      </c>
      <c r="E159" t="s">
        <v>546</v>
      </c>
      <c r="F159" t="s">
        <v>546</v>
      </c>
      <c r="G159">
        <v>2</v>
      </c>
      <c r="H159">
        <v>0</v>
      </c>
      <c r="I159">
        <v>0</v>
      </c>
      <c r="J159">
        <v>0</v>
      </c>
      <c r="K159" s="3">
        <f t="shared" si="2"/>
        <v>2</v>
      </c>
      <c r="L159" s="1" t="s">
        <v>350</v>
      </c>
    </row>
    <row r="160" spans="1:12" x14ac:dyDescent="0.35">
      <c r="B160" t="s">
        <v>1057</v>
      </c>
      <c r="C160" t="s">
        <v>791</v>
      </c>
      <c r="D160" t="s">
        <v>792</v>
      </c>
      <c r="K160" s="3">
        <f t="shared" si="2"/>
        <v>0</v>
      </c>
    </row>
    <row r="161" spans="1:12" ht="72.5" x14ac:dyDescent="0.35">
      <c r="A161" t="s">
        <v>1057</v>
      </c>
      <c r="B161" t="s">
        <v>1057</v>
      </c>
      <c r="C161" t="s">
        <v>793</v>
      </c>
      <c r="D161" s="4" t="s">
        <v>794</v>
      </c>
      <c r="E161" t="s">
        <v>546</v>
      </c>
      <c r="F161" t="s">
        <v>546</v>
      </c>
      <c r="G161" s="181" t="s">
        <v>795</v>
      </c>
      <c r="H161" s="181"/>
      <c r="I161" s="181"/>
      <c r="J161" s="181"/>
      <c r="K161" s="3">
        <f t="shared" si="2"/>
        <v>0</v>
      </c>
    </row>
    <row r="162" spans="1:12" ht="58" x14ac:dyDescent="0.35">
      <c r="A162" t="s">
        <v>1057</v>
      </c>
      <c r="B162" t="s">
        <v>1057</v>
      </c>
      <c r="C162" t="s">
        <v>796</v>
      </c>
      <c r="D162" s="4" t="s">
        <v>797</v>
      </c>
      <c r="E162" t="s">
        <v>546</v>
      </c>
      <c r="F162" t="s">
        <v>546</v>
      </c>
      <c r="G162">
        <v>14</v>
      </c>
      <c r="H162">
        <v>0</v>
      </c>
      <c r="I162">
        <v>5</v>
      </c>
      <c r="J162">
        <v>0</v>
      </c>
      <c r="K162" s="3">
        <f t="shared" si="2"/>
        <v>19</v>
      </c>
      <c r="L162" s="1" t="s">
        <v>350</v>
      </c>
    </row>
    <row r="163" spans="1:12" x14ac:dyDescent="0.35">
      <c r="B163" t="s">
        <v>1057</v>
      </c>
      <c r="C163" t="s">
        <v>798</v>
      </c>
      <c r="D163" t="s">
        <v>799</v>
      </c>
      <c r="K163" s="3">
        <f t="shared" si="2"/>
        <v>0</v>
      </c>
    </row>
    <row r="164" spans="1:12" ht="72.5" x14ac:dyDescent="0.35">
      <c r="B164" t="s">
        <v>1057</v>
      </c>
      <c r="C164" t="s">
        <v>800</v>
      </c>
      <c r="D164" s="4" t="s">
        <v>801</v>
      </c>
      <c r="K164" s="3">
        <f t="shared" si="2"/>
        <v>0</v>
      </c>
    </row>
    <row r="165" spans="1:12" ht="43.5" x14ac:dyDescent="0.35">
      <c r="A165" t="s">
        <v>1057</v>
      </c>
      <c r="B165" t="s">
        <v>1057</v>
      </c>
      <c r="C165" t="s">
        <v>802</v>
      </c>
      <c r="D165" s="4" t="s">
        <v>803</v>
      </c>
      <c r="E165" t="s">
        <v>546</v>
      </c>
      <c r="F165" t="s">
        <v>546</v>
      </c>
      <c r="G165" s="181" t="s">
        <v>804</v>
      </c>
      <c r="H165" s="181"/>
      <c r="I165" s="181"/>
      <c r="J165" s="181"/>
      <c r="K165" s="3">
        <f t="shared" si="2"/>
        <v>0</v>
      </c>
    </row>
    <row r="166" spans="1:12" ht="43.5" x14ac:dyDescent="0.35">
      <c r="A166" t="s">
        <v>1057</v>
      </c>
      <c r="B166" t="s">
        <v>1057</v>
      </c>
      <c r="C166" t="s">
        <v>805</v>
      </c>
      <c r="D166" s="4" t="s">
        <v>806</v>
      </c>
      <c r="E166" t="s">
        <v>546</v>
      </c>
      <c r="F166" t="s">
        <v>546</v>
      </c>
      <c r="G166" s="181" t="s">
        <v>807</v>
      </c>
      <c r="H166" s="181"/>
      <c r="I166" s="181"/>
      <c r="J166" s="181"/>
      <c r="K166" s="3">
        <f t="shared" si="2"/>
        <v>0</v>
      </c>
    </row>
    <row r="167" spans="1:12" ht="43.5" x14ac:dyDescent="0.35">
      <c r="A167" t="s">
        <v>1057</v>
      </c>
      <c r="B167" t="s">
        <v>1057</v>
      </c>
      <c r="C167" t="s">
        <v>808</v>
      </c>
      <c r="D167" s="4" t="s">
        <v>809</v>
      </c>
      <c r="E167" t="s">
        <v>546</v>
      </c>
      <c r="F167" t="s">
        <v>546</v>
      </c>
      <c r="G167" s="181" t="s">
        <v>810</v>
      </c>
      <c r="H167" s="181"/>
      <c r="I167" s="181"/>
      <c r="J167" s="181"/>
      <c r="K167" s="3">
        <f t="shared" si="2"/>
        <v>0</v>
      </c>
    </row>
    <row r="168" spans="1:12" ht="130.5" x14ac:dyDescent="0.35">
      <c r="A168" t="s">
        <v>1058</v>
      </c>
      <c r="B168" t="s">
        <v>1057</v>
      </c>
      <c r="C168" t="s">
        <v>811</v>
      </c>
      <c r="D168" s="4" t="s">
        <v>812</v>
      </c>
      <c r="E168" t="s">
        <v>546</v>
      </c>
      <c r="F168" t="s">
        <v>546</v>
      </c>
      <c r="G168" s="181" t="s">
        <v>813</v>
      </c>
      <c r="H168" s="181"/>
      <c r="I168" s="181"/>
      <c r="J168" s="181"/>
      <c r="K168" s="3">
        <f t="shared" si="2"/>
        <v>0</v>
      </c>
    </row>
    <row r="169" spans="1:12" x14ac:dyDescent="0.35">
      <c r="B169" t="s">
        <v>1057</v>
      </c>
      <c r="C169" t="s">
        <v>814</v>
      </c>
      <c r="D169" t="s">
        <v>815</v>
      </c>
      <c r="K169" s="3">
        <f t="shared" si="2"/>
        <v>0</v>
      </c>
    </row>
    <row r="170" spans="1:12" ht="43.5" x14ac:dyDescent="0.35">
      <c r="A170" t="s">
        <v>1057</v>
      </c>
      <c r="B170" t="s">
        <v>1057</v>
      </c>
      <c r="C170" t="s">
        <v>816</v>
      </c>
      <c r="D170" s="4" t="s">
        <v>817</v>
      </c>
      <c r="E170" t="s">
        <v>546</v>
      </c>
      <c r="F170" t="s">
        <v>546</v>
      </c>
      <c r="G170">
        <v>4</v>
      </c>
      <c r="H170">
        <v>1</v>
      </c>
      <c r="I170">
        <v>9</v>
      </c>
      <c r="J170">
        <v>3</v>
      </c>
      <c r="K170" s="3">
        <f t="shared" si="2"/>
        <v>17</v>
      </c>
      <c r="L170" s="1" t="s">
        <v>347</v>
      </c>
    </row>
    <row r="171" spans="1:12" ht="304.5" x14ac:dyDescent="0.35">
      <c r="A171" t="s">
        <v>1057</v>
      </c>
      <c r="B171" t="s">
        <v>1057</v>
      </c>
      <c r="C171" t="s">
        <v>818</v>
      </c>
      <c r="D171" s="4" t="s">
        <v>819</v>
      </c>
      <c r="E171" t="s">
        <v>546</v>
      </c>
      <c r="F171" t="s">
        <v>546</v>
      </c>
      <c r="G171" s="181" t="s">
        <v>820</v>
      </c>
      <c r="H171" s="181"/>
      <c r="I171" s="181"/>
      <c r="J171" s="181"/>
      <c r="K171" s="3">
        <f t="shared" si="2"/>
        <v>0</v>
      </c>
    </row>
    <row r="172" spans="1:12" ht="58" x14ac:dyDescent="0.35">
      <c r="A172" t="s">
        <v>1057</v>
      </c>
      <c r="B172" t="s">
        <v>1057</v>
      </c>
      <c r="C172" t="s">
        <v>821</v>
      </c>
      <c r="D172" s="4" t="s">
        <v>822</v>
      </c>
      <c r="E172" t="s">
        <v>546</v>
      </c>
      <c r="F172" t="s">
        <v>546</v>
      </c>
      <c r="G172">
        <v>20</v>
      </c>
      <c r="H172">
        <v>0</v>
      </c>
      <c r="I172">
        <v>20</v>
      </c>
      <c r="J172">
        <v>5</v>
      </c>
      <c r="K172" s="3">
        <f t="shared" si="2"/>
        <v>45</v>
      </c>
      <c r="L172" s="1" t="s">
        <v>350</v>
      </c>
    </row>
    <row r="173" spans="1:12" ht="87" x14ac:dyDescent="0.35">
      <c r="A173" t="s">
        <v>1057</v>
      </c>
      <c r="B173" t="s">
        <v>1057</v>
      </c>
      <c r="C173" t="s">
        <v>823</v>
      </c>
      <c r="D173" s="4" t="s">
        <v>824</v>
      </c>
      <c r="E173" t="s">
        <v>546</v>
      </c>
      <c r="F173" t="s">
        <v>546</v>
      </c>
      <c r="G173" s="181" t="s">
        <v>825</v>
      </c>
      <c r="H173" s="181"/>
      <c r="I173" s="181"/>
      <c r="J173" s="181"/>
      <c r="K173" s="3">
        <f t="shared" si="2"/>
        <v>0</v>
      </c>
    </row>
    <row r="174" spans="1:12" x14ac:dyDescent="0.35">
      <c r="B174" t="s">
        <v>1057</v>
      </c>
      <c r="C174" t="s">
        <v>826</v>
      </c>
      <c r="D174" t="s">
        <v>827</v>
      </c>
      <c r="K174" s="3">
        <f t="shared" si="2"/>
        <v>0</v>
      </c>
    </row>
    <row r="175" spans="1:12" ht="72.5" x14ac:dyDescent="0.35">
      <c r="A175" t="s">
        <v>1058</v>
      </c>
      <c r="B175" t="s">
        <v>1057</v>
      </c>
      <c r="C175" t="s">
        <v>828</v>
      </c>
      <c r="D175" s="4" t="s">
        <v>829</v>
      </c>
      <c r="E175" t="s">
        <v>546</v>
      </c>
      <c r="F175" t="s">
        <v>546</v>
      </c>
      <c r="G175">
        <v>15</v>
      </c>
      <c r="H175">
        <v>10</v>
      </c>
      <c r="I175">
        <v>25</v>
      </c>
      <c r="J175">
        <v>10</v>
      </c>
      <c r="K175" s="3">
        <f t="shared" si="2"/>
        <v>60</v>
      </c>
      <c r="L175" s="1" t="s">
        <v>349</v>
      </c>
    </row>
    <row r="176" spans="1:12" ht="29" x14ac:dyDescent="0.35">
      <c r="A176" t="s">
        <v>1057</v>
      </c>
      <c r="B176" t="s">
        <v>1057</v>
      </c>
      <c r="C176" t="s">
        <v>830</v>
      </c>
      <c r="D176" s="4" t="s">
        <v>831</v>
      </c>
      <c r="E176" t="s">
        <v>546</v>
      </c>
      <c r="F176" t="s">
        <v>546</v>
      </c>
      <c r="G176">
        <v>0</v>
      </c>
      <c r="H176">
        <v>0</v>
      </c>
      <c r="I176">
        <v>0</v>
      </c>
      <c r="J176">
        <v>0</v>
      </c>
      <c r="K176" s="3">
        <f t="shared" si="2"/>
        <v>0</v>
      </c>
    </row>
    <row r="177" spans="1:12" ht="29" x14ac:dyDescent="0.35">
      <c r="A177" t="s">
        <v>1058</v>
      </c>
      <c r="B177" t="s">
        <v>1057</v>
      </c>
      <c r="C177" t="s">
        <v>832</v>
      </c>
      <c r="D177" s="4" t="s">
        <v>833</v>
      </c>
      <c r="E177" t="s">
        <v>548</v>
      </c>
      <c r="F177" t="s">
        <v>548</v>
      </c>
      <c r="G177" s="181" t="s">
        <v>834</v>
      </c>
      <c r="H177" s="181"/>
      <c r="I177" s="181"/>
      <c r="J177" s="181"/>
      <c r="K177" s="3">
        <f t="shared" si="2"/>
        <v>0</v>
      </c>
    </row>
    <row r="178" spans="1:12" x14ac:dyDescent="0.35">
      <c r="A178" t="s">
        <v>1057</v>
      </c>
      <c r="B178" t="s">
        <v>1057</v>
      </c>
      <c r="C178" t="s">
        <v>835</v>
      </c>
      <c r="D178" s="4" t="s">
        <v>836</v>
      </c>
      <c r="E178" t="s">
        <v>546</v>
      </c>
      <c r="F178" t="s">
        <v>546</v>
      </c>
      <c r="G178" s="181" t="s">
        <v>547</v>
      </c>
      <c r="H178" s="181"/>
      <c r="I178" s="181"/>
      <c r="J178" s="181"/>
      <c r="K178" s="3">
        <f t="shared" si="2"/>
        <v>0</v>
      </c>
    </row>
    <row r="179" spans="1:12" ht="29" x14ac:dyDescent="0.35">
      <c r="A179" t="s">
        <v>1057</v>
      </c>
      <c r="B179" t="s">
        <v>1057</v>
      </c>
      <c r="C179" t="s">
        <v>837</v>
      </c>
      <c r="D179" s="4" t="s">
        <v>838</v>
      </c>
      <c r="E179" t="s">
        <v>546</v>
      </c>
      <c r="F179" t="s">
        <v>546</v>
      </c>
      <c r="G179" s="181" t="s">
        <v>547</v>
      </c>
      <c r="H179" s="181"/>
      <c r="I179" s="181"/>
      <c r="J179" s="181"/>
      <c r="K179" s="3">
        <f t="shared" si="2"/>
        <v>0</v>
      </c>
    </row>
    <row r="180" spans="1:12" x14ac:dyDescent="0.35">
      <c r="B180" t="s">
        <v>1057</v>
      </c>
      <c r="C180" t="s">
        <v>839</v>
      </c>
      <c r="D180" t="s">
        <v>840</v>
      </c>
      <c r="K180" s="3">
        <f t="shared" si="2"/>
        <v>0</v>
      </c>
    </row>
    <row r="181" spans="1:12" ht="87" x14ac:dyDescent="0.35">
      <c r="A181" t="s">
        <v>1057</v>
      </c>
      <c r="B181" t="s">
        <v>1057</v>
      </c>
      <c r="C181" t="s">
        <v>841</v>
      </c>
      <c r="D181" s="4" t="s">
        <v>842</v>
      </c>
      <c r="E181" t="s">
        <v>546</v>
      </c>
      <c r="F181" t="s">
        <v>546</v>
      </c>
      <c r="G181" s="181" t="s">
        <v>843</v>
      </c>
      <c r="H181" s="181"/>
      <c r="I181" s="181"/>
      <c r="J181" s="181"/>
      <c r="K181" s="3">
        <f t="shared" si="2"/>
        <v>0</v>
      </c>
    </row>
    <row r="182" spans="1:12" ht="72.5" x14ac:dyDescent="0.35">
      <c r="A182" t="s">
        <v>1057</v>
      </c>
      <c r="B182" t="s">
        <v>1057</v>
      </c>
      <c r="C182" t="s">
        <v>844</v>
      </c>
      <c r="D182" s="4" t="s">
        <v>845</v>
      </c>
      <c r="E182" t="s">
        <v>546</v>
      </c>
      <c r="F182" t="s">
        <v>546</v>
      </c>
      <c r="G182">
        <v>15</v>
      </c>
      <c r="H182">
        <v>0</v>
      </c>
      <c r="I182">
        <v>0</v>
      </c>
      <c r="J182">
        <v>0</v>
      </c>
      <c r="K182" s="3">
        <f t="shared" si="2"/>
        <v>15</v>
      </c>
      <c r="L182" s="1" t="s">
        <v>349</v>
      </c>
    </row>
    <row r="183" spans="1:12" x14ac:dyDescent="0.35">
      <c r="B183" t="s">
        <v>1057</v>
      </c>
      <c r="C183" t="s">
        <v>846</v>
      </c>
      <c r="D183" t="s">
        <v>847</v>
      </c>
      <c r="K183" s="3">
        <f t="shared" si="2"/>
        <v>0</v>
      </c>
    </row>
    <row r="184" spans="1:12" ht="29" x14ac:dyDescent="0.35">
      <c r="A184" t="s">
        <v>1057</v>
      </c>
      <c r="B184" t="s">
        <v>1057</v>
      </c>
      <c r="C184" t="s">
        <v>848</v>
      </c>
      <c r="D184" s="4" t="s">
        <v>849</v>
      </c>
      <c r="E184" t="s">
        <v>546</v>
      </c>
      <c r="F184" t="s">
        <v>546</v>
      </c>
      <c r="G184" s="181" t="s">
        <v>850</v>
      </c>
      <c r="H184" s="181"/>
      <c r="I184" s="181"/>
      <c r="J184" s="181"/>
      <c r="K184" s="3">
        <f t="shared" si="2"/>
        <v>0</v>
      </c>
    </row>
    <row r="185" spans="1:12" ht="72.5" x14ac:dyDescent="0.35">
      <c r="A185" t="s">
        <v>1057</v>
      </c>
      <c r="B185" t="s">
        <v>1057</v>
      </c>
      <c r="C185" t="s">
        <v>851</v>
      </c>
      <c r="D185" s="4" t="s">
        <v>852</v>
      </c>
      <c r="E185" t="s">
        <v>546</v>
      </c>
      <c r="F185" t="s">
        <v>546</v>
      </c>
      <c r="G185" s="181" t="s">
        <v>850</v>
      </c>
      <c r="H185" s="181"/>
      <c r="I185" s="181"/>
      <c r="J185" s="181"/>
      <c r="K185" s="3">
        <f t="shared" si="2"/>
        <v>0</v>
      </c>
    </row>
    <row r="186" spans="1:12" ht="29" x14ac:dyDescent="0.35">
      <c r="A186" t="s">
        <v>1058</v>
      </c>
      <c r="B186" t="s">
        <v>1057</v>
      </c>
      <c r="C186" t="s">
        <v>853</v>
      </c>
      <c r="D186" s="4" t="s">
        <v>854</v>
      </c>
      <c r="E186" t="s">
        <v>546</v>
      </c>
      <c r="F186" t="s">
        <v>546</v>
      </c>
      <c r="G186">
        <v>20</v>
      </c>
      <c r="H186">
        <v>0</v>
      </c>
      <c r="I186">
        <v>29</v>
      </c>
      <c r="J186">
        <v>14</v>
      </c>
      <c r="K186" s="3">
        <f t="shared" si="2"/>
        <v>63</v>
      </c>
      <c r="L186" s="1" t="s">
        <v>347</v>
      </c>
    </row>
    <row r="187" spans="1:12" ht="58" x14ac:dyDescent="0.35">
      <c r="A187" t="s">
        <v>1058</v>
      </c>
      <c r="B187" t="s">
        <v>1057</v>
      </c>
      <c r="C187" t="s">
        <v>855</v>
      </c>
      <c r="D187" s="4" t="s">
        <v>856</v>
      </c>
      <c r="E187" t="s">
        <v>546</v>
      </c>
      <c r="F187" t="s">
        <v>546</v>
      </c>
      <c r="G187">
        <v>15</v>
      </c>
      <c r="H187">
        <v>0</v>
      </c>
      <c r="I187">
        <v>10</v>
      </c>
      <c r="J187">
        <v>5</v>
      </c>
      <c r="K187" s="3">
        <f t="shared" si="2"/>
        <v>30</v>
      </c>
      <c r="L187" s="1" t="s">
        <v>347</v>
      </c>
    </row>
    <row r="188" spans="1:12" ht="43.5" x14ac:dyDescent="0.35">
      <c r="A188" t="s">
        <v>1057</v>
      </c>
      <c r="B188" t="s">
        <v>1057</v>
      </c>
      <c r="C188" t="s">
        <v>857</v>
      </c>
      <c r="D188" s="4" t="s">
        <v>858</v>
      </c>
      <c r="E188" t="s">
        <v>546</v>
      </c>
      <c r="F188" t="s">
        <v>546</v>
      </c>
      <c r="G188" s="181" t="s">
        <v>850</v>
      </c>
      <c r="H188" s="181"/>
      <c r="I188" s="181"/>
      <c r="J188" s="181"/>
      <c r="K188" s="3">
        <f t="shared" si="2"/>
        <v>0</v>
      </c>
    </row>
    <row r="189" spans="1:12" ht="43.5" x14ac:dyDescent="0.35">
      <c r="A189" t="s">
        <v>1057</v>
      </c>
      <c r="B189" t="s">
        <v>1057</v>
      </c>
      <c r="C189" t="s">
        <v>859</v>
      </c>
      <c r="D189" s="4" t="s">
        <v>860</v>
      </c>
      <c r="E189" t="s">
        <v>546</v>
      </c>
      <c r="F189" t="s">
        <v>546</v>
      </c>
      <c r="G189" s="181" t="s">
        <v>825</v>
      </c>
      <c r="H189" s="181"/>
      <c r="I189" s="181"/>
      <c r="J189" s="181"/>
      <c r="K189" s="3">
        <f t="shared" si="2"/>
        <v>0</v>
      </c>
    </row>
    <row r="190" spans="1:12" ht="58" x14ac:dyDescent="0.35">
      <c r="A190" t="s">
        <v>1057</v>
      </c>
      <c r="B190" t="s">
        <v>1057</v>
      </c>
      <c r="C190" t="s">
        <v>861</v>
      </c>
      <c r="D190" s="4" t="s">
        <v>862</v>
      </c>
      <c r="E190" t="s">
        <v>546</v>
      </c>
      <c r="F190" t="s">
        <v>546</v>
      </c>
      <c r="G190" s="181" t="s">
        <v>547</v>
      </c>
      <c r="H190" s="181"/>
      <c r="I190" s="181"/>
      <c r="J190" s="181"/>
      <c r="K190" s="3">
        <f t="shared" si="2"/>
        <v>0</v>
      </c>
    </row>
    <row r="191" spans="1:12" ht="116" x14ac:dyDescent="0.35">
      <c r="A191" t="s">
        <v>1057</v>
      </c>
      <c r="B191" t="s">
        <v>1057</v>
      </c>
      <c r="C191" t="s">
        <v>863</v>
      </c>
      <c r="D191" s="4" t="s">
        <v>864</v>
      </c>
      <c r="E191" s="4" t="s">
        <v>546</v>
      </c>
      <c r="F191" s="4" t="s">
        <v>546</v>
      </c>
      <c r="G191" s="185" t="s">
        <v>547</v>
      </c>
      <c r="H191" s="185"/>
      <c r="I191" s="185"/>
      <c r="J191" s="185"/>
      <c r="K191" s="3">
        <f t="shared" si="2"/>
        <v>0</v>
      </c>
    </row>
    <row r="192" spans="1:12" x14ac:dyDescent="0.35">
      <c r="B192" t="s">
        <v>1057</v>
      </c>
      <c r="C192" t="s">
        <v>865</v>
      </c>
      <c r="D192" t="s">
        <v>866</v>
      </c>
      <c r="E192" s="4"/>
      <c r="F192" s="4"/>
      <c r="G192" s="4"/>
      <c r="H192" s="4"/>
      <c r="K192" s="3">
        <f t="shared" si="2"/>
        <v>0</v>
      </c>
    </row>
    <row r="193" spans="1:12" ht="29" x14ac:dyDescent="0.35">
      <c r="A193" t="s">
        <v>1057</v>
      </c>
      <c r="B193" t="s">
        <v>1057</v>
      </c>
      <c r="C193" t="s">
        <v>867</v>
      </c>
      <c r="D193" s="4" t="s">
        <v>868</v>
      </c>
      <c r="E193" s="4" t="s">
        <v>546</v>
      </c>
      <c r="F193" s="4" t="s">
        <v>546</v>
      </c>
      <c r="G193" s="185" t="s">
        <v>547</v>
      </c>
      <c r="H193" s="185"/>
      <c r="I193" s="185"/>
      <c r="J193" s="185"/>
      <c r="K193" s="3">
        <f t="shared" si="2"/>
        <v>0</v>
      </c>
    </row>
    <row r="194" spans="1:12" ht="72.5" x14ac:dyDescent="0.35">
      <c r="A194" t="s">
        <v>1057</v>
      </c>
      <c r="B194" t="s">
        <v>1057</v>
      </c>
      <c r="C194" t="s">
        <v>869</v>
      </c>
      <c r="D194" s="4" t="s">
        <v>870</v>
      </c>
      <c r="E194" s="4" t="s">
        <v>546</v>
      </c>
      <c r="F194" s="4" t="s">
        <v>546</v>
      </c>
      <c r="G194" s="185" t="s">
        <v>825</v>
      </c>
      <c r="H194" s="185"/>
      <c r="I194" s="185"/>
      <c r="J194" s="185"/>
      <c r="K194" s="3">
        <f t="shared" si="2"/>
        <v>0</v>
      </c>
    </row>
    <row r="195" spans="1:12" ht="87" x14ac:dyDescent="0.35">
      <c r="A195" t="s">
        <v>1057</v>
      </c>
      <c r="B195" t="s">
        <v>1057</v>
      </c>
      <c r="C195" t="s">
        <v>871</v>
      </c>
      <c r="D195" s="4" t="s">
        <v>872</v>
      </c>
      <c r="E195" s="4" t="s">
        <v>546</v>
      </c>
      <c r="F195" s="4" t="s">
        <v>546</v>
      </c>
      <c r="G195" s="181" t="s">
        <v>825</v>
      </c>
      <c r="H195" s="181"/>
      <c r="I195" s="181"/>
      <c r="J195" s="181"/>
      <c r="K195" s="3">
        <f t="shared" si="2"/>
        <v>0</v>
      </c>
    </row>
    <row r="196" spans="1:12" ht="43.5" x14ac:dyDescent="0.35">
      <c r="A196" t="s">
        <v>1057</v>
      </c>
      <c r="B196" t="s">
        <v>1057</v>
      </c>
      <c r="C196" t="s">
        <v>873</v>
      </c>
      <c r="D196" s="4" t="s">
        <v>874</v>
      </c>
      <c r="E196" s="4" t="s">
        <v>546</v>
      </c>
      <c r="F196" s="4" t="s">
        <v>546</v>
      </c>
      <c r="G196">
        <v>15</v>
      </c>
      <c r="H196">
        <v>0</v>
      </c>
      <c r="I196">
        <v>5</v>
      </c>
      <c r="J196">
        <v>0</v>
      </c>
      <c r="K196" s="3">
        <f t="shared" si="2"/>
        <v>20</v>
      </c>
      <c r="L196" s="1" t="s">
        <v>350</v>
      </c>
    </row>
    <row r="197" spans="1:12" ht="87" x14ac:dyDescent="0.35">
      <c r="A197" t="s">
        <v>1057</v>
      </c>
      <c r="B197" t="s">
        <v>1057</v>
      </c>
      <c r="C197" t="s">
        <v>875</v>
      </c>
      <c r="D197" s="4" t="s">
        <v>876</v>
      </c>
      <c r="E197" s="4" t="s">
        <v>546</v>
      </c>
      <c r="F197" s="4" t="s">
        <v>546</v>
      </c>
      <c r="G197" s="181" t="s">
        <v>547</v>
      </c>
      <c r="H197" s="181"/>
      <c r="I197" s="181"/>
      <c r="J197" s="181"/>
      <c r="K197" s="3">
        <f t="shared" si="2"/>
        <v>0</v>
      </c>
    </row>
    <row r="198" spans="1:12" ht="29" x14ac:dyDescent="0.35">
      <c r="A198" t="s">
        <v>1058</v>
      </c>
      <c r="B198" t="s">
        <v>1057</v>
      </c>
      <c r="C198" t="s">
        <v>877</v>
      </c>
      <c r="D198" s="4" t="s">
        <v>838</v>
      </c>
      <c r="E198" s="4" t="s">
        <v>546</v>
      </c>
      <c r="F198" s="4" t="s">
        <v>546</v>
      </c>
      <c r="G198">
        <v>15</v>
      </c>
      <c r="H198">
        <v>0</v>
      </c>
      <c r="I198">
        <v>15</v>
      </c>
      <c r="J198">
        <v>0</v>
      </c>
      <c r="K198" s="3">
        <f t="shared" si="2"/>
        <v>30</v>
      </c>
      <c r="L198" s="1" t="s">
        <v>347</v>
      </c>
    </row>
    <row r="199" spans="1:12" ht="43.5" x14ac:dyDescent="0.35">
      <c r="A199" t="s">
        <v>1057</v>
      </c>
      <c r="B199" t="s">
        <v>1057</v>
      </c>
      <c r="C199" t="s">
        <v>878</v>
      </c>
      <c r="D199" s="4" t="s">
        <v>879</v>
      </c>
      <c r="E199" s="4" t="s">
        <v>546</v>
      </c>
      <c r="F199" s="4" t="s">
        <v>546</v>
      </c>
      <c r="G199" s="181" t="s">
        <v>825</v>
      </c>
      <c r="H199" s="181"/>
      <c r="I199" s="181"/>
      <c r="J199" s="181"/>
      <c r="K199" s="3">
        <f t="shared" ref="K199:K238" si="3">SUM(G199:J199)</f>
        <v>0</v>
      </c>
    </row>
    <row r="200" spans="1:12" ht="29" x14ac:dyDescent="0.35">
      <c r="A200" t="s">
        <v>1057</v>
      </c>
      <c r="B200" t="s">
        <v>1057</v>
      </c>
      <c r="C200" t="s">
        <v>880</v>
      </c>
      <c r="D200" s="4" t="s">
        <v>881</v>
      </c>
      <c r="E200" s="4" t="s">
        <v>546</v>
      </c>
      <c r="F200" s="4" t="s">
        <v>546</v>
      </c>
      <c r="G200" s="181" t="s">
        <v>547</v>
      </c>
      <c r="H200" s="181"/>
      <c r="I200" s="181"/>
      <c r="J200" s="181"/>
      <c r="K200" s="3">
        <f t="shared" si="3"/>
        <v>0</v>
      </c>
    </row>
    <row r="201" spans="1:12" ht="29" x14ac:dyDescent="0.35">
      <c r="A201" t="s">
        <v>1057</v>
      </c>
      <c r="B201" t="s">
        <v>1057</v>
      </c>
      <c r="C201" t="s">
        <v>882</v>
      </c>
      <c r="D201" s="4" t="s">
        <v>883</v>
      </c>
      <c r="E201" s="4" t="s">
        <v>546</v>
      </c>
      <c r="F201" s="4" t="s">
        <v>546</v>
      </c>
      <c r="G201" s="181" t="s">
        <v>825</v>
      </c>
      <c r="H201" s="181"/>
      <c r="I201" s="181"/>
      <c r="J201" s="181"/>
      <c r="K201" s="3">
        <f t="shared" si="3"/>
        <v>0</v>
      </c>
    </row>
    <row r="202" spans="1:12" x14ac:dyDescent="0.35">
      <c r="A202" t="s">
        <v>1057</v>
      </c>
      <c r="B202" t="s">
        <v>1057</v>
      </c>
      <c r="C202" t="s">
        <v>884</v>
      </c>
      <c r="D202" t="s">
        <v>885</v>
      </c>
      <c r="E202" s="4" t="s">
        <v>546</v>
      </c>
      <c r="F202" s="4" t="s">
        <v>546</v>
      </c>
      <c r="G202" s="181" t="s">
        <v>825</v>
      </c>
      <c r="H202" s="181"/>
      <c r="I202" s="181"/>
      <c r="J202" s="181"/>
      <c r="K202" s="3">
        <f t="shared" si="3"/>
        <v>0</v>
      </c>
    </row>
    <row r="203" spans="1:12" ht="29" x14ac:dyDescent="0.35">
      <c r="A203" t="s">
        <v>1057</v>
      </c>
      <c r="B203" t="s">
        <v>1057</v>
      </c>
      <c r="C203" t="s">
        <v>886</v>
      </c>
      <c r="D203" s="4" t="s">
        <v>887</v>
      </c>
      <c r="E203" s="4" t="s">
        <v>546</v>
      </c>
      <c r="F203" s="4" t="s">
        <v>546</v>
      </c>
      <c r="G203" s="181" t="s">
        <v>825</v>
      </c>
      <c r="H203" s="181"/>
      <c r="I203" s="181"/>
      <c r="J203" s="181"/>
      <c r="K203" s="3">
        <f t="shared" si="3"/>
        <v>0</v>
      </c>
    </row>
    <row r="204" spans="1:12" ht="29" x14ac:dyDescent="0.35">
      <c r="A204" t="s">
        <v>1057</v>
      </c>
      <c r="B204" t="s">
        <v>1057</v>
      </c>
      <c r="C204" t="s">
        <v>888</v>
      </c>
      <c r="D204" s="4" t="s">
        <v>889</v>
      </c>
      <c r="E204" s="4" t="s">
        <v>546</v>
      </c>
      <c r="F204" s="4" t="s">
        <v>546</v>
      </c>
      <c r="G204" s="181" t="s">
        <v>547</v>
      </c>
      <c r="H204" s="181"/>
      <c r="I204" s="181"/>
      <c r="J204" s="181"/>
      <c r="K204" s="3">
        <f t="shared" si="3"/>
        <v>0</v>
      </c>
    </row>
    <row r="205" spans="1:12" x14ac:dyDescent="0.35">
      <c r="B205" t="s">
        <v>1057</v>
      </c>
      <c r="C205">
        <v>4</v>
      </c>
      <c r="D205" t="s">
        <v>890</v>
      </c>
      <c r="K205" s="3">
        <f t="shared" si="3"/>
        <v>0</v>
      </c>
    </row>
    <row r="206" spans="1:12" ht="72.5" x14ac:dyDescent="0.35">
      <c r="A206" t="s">
        <v>1057</v>
      </c>
      <c r="B206" t="s">
        <v>1057</v>
      </c>
      <c r="C206" t="s">
        <v>891</v>
      </c>
      <c r="D206" s="4" t="s">
        <v>892</v>
      </c>
      <c r="E206" s="4" t="s">
        <v>546</v>
      </c>
      <c r="F206" s="4" t="s">
        <v>546</v>
      </c>
      <c r="G206" s="181" t="s">
        <v>893</v>
      </c>
      <c r="H206" s="181"/>
      <c r="I206" s="181"/>
      <c r="J206" s="181"/>
      <c r="K206" s="3">
        <f t="shared" si="3"/>
        <v>0</v>
      </c>
    </row>
    <row r="207" spans="1:12" ht="43.5" x14ac:dyDescent="0.35">
      <c r="A207" t="s">
        <v>1057</v>
      </c>
      <c r="B207" t="s">
        <v>1057</v>
      </c>
      <c r="C207" t="s">
        <v>894</v>
      </c>
      <c r="D207" s="4" t="s">
        <v>895</v>
      </c>
      <c r="E207" s="4" t="s">
        <v>546</v>
      </c>
      <c r="F207" s="4" t="s">
        <v>546</v>
      </c>
      <c r="K207" s="3">
        <f t="shared" si="3"/>
        <v>0</v>
      </c>
    </row>
    <row r="208" spans="1:12" ht="43.5" x14ac:dyDescent="0.35">
      <c r="A208" t="s">
        <v>1057</v>
      </c>
      <c r="B208" t="s">
        <v>1057</v>
      </c>
      <c r="C208" t="s">
        <v>896</v>
      </c>
      <c r="D208" s="4" t="s">
        <v>897</v>
      </c>
      <c r="E208" s="4" t="s">
        <v>546</v>
      </c>
      <c r="F208" s="4" t="s">
        <v>546</v>
      </c>
      <c r="G208" s="181" t="s">
        <v>898</v>
      </c>
      <c r="H208" s="181"/>
      <c r="I208" s="181"/>
      <c r="J208" s="181"/>
      <c r="K208" s="3">
        <f t="shared" si="3"/>
        <v>0</v>
      </c>
    </row>
    <row r="209" spans="1:12" ht="58" x14ac:dyDescent="0.35">
      <c r="A209" t="s">
        <v>1057</v>
      </c>
      <c r="B209" t="s">
        <v>1057</v>
      </c>
      <c r="C209" t="s">
        <v>899</v>
      </c>
      <c r="D209" s="4" t="s">
        <v>900</v>
      </c>
      <c r="E209" s="4" t="s">
        <v>546</v>
      </c>
      <c r="F209" s="4" t="s">
        <v>546</v>
      </c>
      <c r="K209" s="3">
        <f t="shared" si="3"/>
        <v>0</v>
      </c>
    </row>
    <row r="210" spans="1:12" x14ac:dyDescent="0.35">
      <c r="B210" t="s">
        <v>1057</v>
      </c>
      <c r="C210">
        <v>5</v>
      </c>
      <c r="D210" t="s">
        <v>901</v>
      </c>
      <c r="K210" s="3">
        <f t="shared" si="3"/>
        <v>0</v>
      </c>
    </row>
    <row r="211" spans="1:12" x14ac:dyDescent="0.35">
      <c r="B211" t="s">
        <v>1057</v>
      </c>
      <c r="C211" t="s">
        <v>902</v>
      </c>
      <c r="D211" t="s">
        <v>903</v>
      </c>
      <c r="K211" s="3">
        <f t="shared" si="3"/>
        <v>0</v>
      </c>
    </row>
    <row r="212" spans="1:12" ht="87" x14ac:dyDescent="0.35">
      <c r="A212" t="s">
        <v>1057</v>
      </c>
      <c r="B212" t="s">
        <v>1057</v>
      </c>
      <c r="C212" t="s">
        <v>904</v>
      </c>
      <c r="D212" s="4" t="s">
        <v>905</v>
      </c>
      <c r="E212" s="4" t="s">
        <v>546</v>
      </c>
      <c r="F212" s="4" t="s">
        <v>546</v>
      </c>
      <c r="G212">
        <v>15</v>
      </c>
      <c r="H212">
        <v>0</v>
      </c>
      <c r="I212">
        <v>10</v>
      </c>
      <c r="J212">
        <v>0</v>
      </c>
      <c r="K212" s="3">
        <f t="shared" si="3"/>
        <v>25</v>
      </c>
      <c r="L212" s="1" t="s">
        <v>350</v>
      </c>
    </row>
    <row r="213" spans="1:12" ht="87" x14ac:dyDescent="0.35">
      <c r="A213" t="s">
        <v>1057</v>
      </c>
      <c r="B213" t="s">
        <v>1057</v>
      </c>
      <c r="C213" t="s">
        <v>906</v>
      </c>
      <c r="D213" s="4" t="s">
        <v>907</v>
      </c>
      <c r="E213" s="4" t="s">
        <v>546</v>
      </c>
      <c r="F213" s="4" t="s">
        <v>546</v>
      </c>
      <c r="G213">
        <v>10</v>
      </c>
      <c r="H213">
        <v>0</v>
      </c>
      <c r="I213">
        <v>10</v>
      </c>
      <c r="J213">
        <v>0</v>
      </c>
      <c r="K213" s="3">
        <f t="shared" si="3"/>
        <v>20</v>
      </c>
      <c r="L213" s="1" t="s">
        <v>350</v>
      </c>
    </row>
    <row r="214" spans="1:12" ht="43.5" x14ac:dyDescent="0.35">
      <c r="A214" t="s">
        <v>1057</v>
      </c>
      <c r="B214" t="s">
        <v>1057</v>
      </c>
      <c r="C214" t="s">
        <v>908</v>
      </c>
      <c r="D214" s="4" t="s">
        <v>909</v>
      </c>
      <c r="E214" s="4" t="s">
        <v>546</v>
      </c>
      <c r="F214" s="4" t="s">
        <v>546</v>
      </c>
      <c r="G214">
        <v>5</v>
      </c>
      <c r="H214">
        <v>0</v>
      </c>
      <c r="I214">
        <v>0</v>
      </c>
      <c r="J214">
        <v>0</v>
      </c>
      <c r="K214" s="3">
        <f t="shared" si="3"/>
        <v>5</v>
      </c>
      <c r="L214" s="1" t="s">
        <v>350</v>
      </c>
    </row>
    <row r="215" spans="1:12" ht="58" x14ac:dyDescent="0.35">
      <c r="A215" t="s">
        <v>1057</v>
      </c>
      <c r="B215" t="s">
        <v>1057</v>
      </c>
      <c r="C215" t="s">
        <v>910</v>
      </c>
      <c r="D215" s="4" t="s">
        <v>911</v>
      </c>
      <c r="E215" s="4" t="s">
        <v>546</v>
      </c>
      <c r="F215" s="4" t="s">
        <v>546</v>
      </c>
      <c r="G215">
        <v>5</v>
      </c>
      <c r="H215">
        <v>0</v>
      </c>
      <c r="I215">
        <v>0</v>
      </c>
      <c r="J215">
        <v>0</v>
      </c>
      <c r="K215" s="3">
        <f t="shared" si="3"/>
        <v>5</v>
      </c>
      <c r="L215" s="1" t="s">
        <v>350</v>
      </c>
    </row>
    <row r="216" spans="1:12" ht="43.5" x14ac:dyDescent="0.35">
      <c r="A216" t="s">
        <v>1057</v>
      </c>
      <c r="B216" t="s">
        <v>1057</v>
      </c>
      <c r="C216" t="s">
        <v>912</v>
      </c>
      <c r="D216" s="4" t="s">
        <v>913</v>
      </c>
      <c r="E216" s="4" t="s">
        <v>546</v>
      </c>
      <c r="F216" s="4" t="s">
        <v>546</v>
      </c>
      <c r="G216" s="181" t="s">
        <v>914</v>
      </c>
      <c r="H216" s="181"/>
      <c r="I216" s="181"/>
      <c r="J216" s="181"/>
      <c r="K216" s="3">
        <f t="shared" si="3"/>
        <v>0</v>
      </c>
    </row>
    <row r="217" spans="1:12" ht="58" x14ac:dyDescent="0.35">
      <c r="A217" t="s">
        <v>1057</v>
      </c>
      <c r="B217" t="s">
        <v>1057</v>
      </c>
      <c r="C217" t="s">
        <v>915</v>
      </c>
      <c r="D217" s="4" t="s">
        <v>916</v>
      </c>
      <c r="E217" s="4" t="s">
        <v>546</v>
      </c>
      <c r="F217" s="4" t="s">
        <v>546</v>
      </c>
      <c r="G217" s="181" t="s">
        <v>914</v>
      </c>
      <c r="H217" s="181"/>
      <c r="I217" s="181"/>
      <c r="J217" s="181"/>
      <c r="K217" s="3">
        <f t="shared" si="3"/>
        <v>0</v>
      </c>
    </row>
    <row r="218" spans="1:12" x14ac:dyDescent="0.35">
      <c r="B218" t="s">
        <v>1057</v>
      </c>
      <c r="C218" t="s">
        <v>917</v>
      </c>
      <c r="D218" t="s">
        <v>918</v>
      </c>
      <c r="K218" s="3">
        <f t="shared" si="3"/>
        <v>0</v>
      </c>
    </row>
    <row r="219" spans="1:12" ht="58" x14ac:dyDescent="0.35">
      <c r="A219" t="s">
        <v>1057</v>
      </c>
      <c r="B219" t="s">
        <v>1057</v>
      </c>
      <c r="C219" t="s">
        <v>919</v>
      </c>
      <c r="D219" s="4" t="s">
        <v>920</v>
      </c>
      <c r="E219" s="4" t="s">
        <v>546</v>
      </c>
      <c r="F219" s="4" t="s">
        <v>546</v>
      </c>
      <c r="G219" s="181" t="s">
        <v>914</v>
      </c>
      <c r="H219" s="181"/>
      <c r="I219" s="181"/>
      <c r="J219" s="181"/>
      <c r="K219" s="3">
        <f t="shared" si="3"/>
        <v>0</v>
      </c>
    </row>
    <row r="220" spans="1:12" ht="72.5" x14ac:dyDescent="0.35">
      <c r="A220" t="s">
        <v>1057</v>
      </c>
      <c r="B220" t="s">
        <v>1057</v>
      </c>
      <c r="C220" t="s">
        <v>921</v>
      </c>
      <c r="D220" s="4" t="s">
        <v>922</v>
      </c>
      <c r="E220" s="4" t="s">
        <v>546</v>
      </c>
      <c r="F220" s="4" t="s">
        <v>546</v>
      </c>
      <c r="G220" s="181" t="s">
        <v>914</v>
      </c>
      <c r="H220" s="181"/>
      <c r="I220" s="181"/>
      <c r="J220" s="181"/>
      <c r="K220" s="3">
        <f t="shared" si="3"/>
        <v>0</v>
      </c>
    </row>
    <row r="221" spans="1:12" ht="72.5" x14ac:dyDescent="0.35">
      <c r="A221" t="s">
        <v>1057</v>
      </c>
      <c r="B221" t="s">
        <v>1057</v>
      </c>
      <c r="C221" t="s">
        <v>923</v>
      </c>
      <c r="D221" s="4" t="s">
        <v>924</v>
      </c>
      <c r="E221" s="4" t="s">
        <v>546</v>
      </c>
      <c r="F221" s="4" t="s">
        <v>546</v>
      </c>
      <c r="G221" s="181" t="s">
        <v>914</v>
      </c>
      <c r="H221" s="181"/>
      <c r="I221" s="181"/>
      <c r="J221" s="181"/>
      <c r="K221" s="3">
        <f t="shared" si="3"/>
        <v>0</v>
      </c>
    </row>
    <row r="222" spans="1:12" ht="58" x14ac:dyDescent="0.35">
      <c r="A222" t="s">
        <v>1057</v>
      </c>
      <c r="B222" t="s">
        <v>1057</v>
      </c>
      <c r="C222" t="s">
        <v>925</v>
      </c>
      <c r="D222" s="4" t="s">
        <v>926</v>
      </c>
      <c r="E222" s="4" t="s">
        <v>546</v>
      </c>
      <c r="F222" s="4" t="s">
        <v>546</v>
      </c>
      <c r="G222" s="181" t="s">
        <v>914</v>
      </c>
      <c r="H222" s="181"/>
      <c r="I222" s="181"/>
      <c r="J222" s="181"/>
      <c r="K222" s="3">
        <f t="shared" si="3"/>
        <v>0</v>
      </c>
    </row>
    <row r="223" spans="1:12" x14ac:dyDescent="0.35">
      <c r="B223" t="s">
        <v>1057</v>
      </c>
      <c r="C223">
        <v>6</v>
      </c>
      <c r="D223" t="s">
        <v>927</v>
      </c>
      <c r="K223" s="3">
        <f t="shared" si="3"/>
        <v>0</v>
      </c>
    </row>
    <row r="224" spans="1:12" x14ac:dyDescent="0.35">
      <c r="B224" t="s">
        <v>1057</v>
      </c>
      <c r="C224" t="s">
        <v>928</v>
      </c>
      <c r="D224" t="s">
        <v>903</v>
      </c>
      <c r="K224" s="3">
        <f t="shared" si="3"/>
        <v>0</v>
      </c>
    </row>
    <row r="225" spans="1:12" ht="43.5" x14ac:dyDescent="0.35">
      <c r="A225" t="s">
        <v>1057</v>
      </c>
      <c r="B225" t="s">
        <v>1057</v>
      </c>
      <c r="C225" t="s">
        <v>929</v>
      </c>
      <c r="D225" s="4" t="s">
        <v>930</v>
      </c>
      <c r="E225" s="4" t="s">
        <v>546</v>
      </c>
      <c r="F225" s="4" t="s">
        <v>546</v>
      </c>
      <c r="G225" s="181" t="s">
        <v>931</v>
      </c>
      <c r="H225" s="181"/>
      <c r="I225" s="181"/>
      <c r="J225" s="181"/>
      <c r="K225" s="3">
        <f t="shared" si="3"/>
        <v>0</v>
      </c>
    </row>
    <row r="226" spans="1:12" ht="43.5" x14ac:dyDescent="0.35">
      <c r="A226" t="s">
        <v>1057</v>
      </c>
      <c r="B226" t="s">
        <v>1057</v>
      </c>
      <c r="C226" t="s">
        <v>932</v>
      </c>
      <c r="D226" s="4" t="s">
        <v>933</v>
      </c>
      <c r="E226" s="4" t="s">
        <v>546</v>
      </c>
      <c r="F226" s="4" t="s">
        <v>546</v>
      </c>
      <c r="G226" s="181" t="s">
        <v>931</v>
      </c>
      <c r="H226" s="181"/>
      <c r="I226" s="181"/>
      <c r="J226" s="181"/>
      <c r="K226" s="3">
        <f t="shared" si="3"/>
        <v>0</v>
      </c>
    </row>
    <row r="227" spans="1:12" ht="58" x14ac:dyDescent="0.35">
      <c r="A227" t="s">
        <v>1057</v>
      </c>
      <c r="B227" t="s">
        <v>1057</v>
      </c>
      <c r="C227" t="s">
        <v>934</v>
      </c>
      <c r="D227" s="4" t="s">
        <v>935</v>
      </c>
      <c r="E227" s="4" t="s">
        <v>546</v>
      </c>
      <c r="F227" s="4" t="s">
        <v>546</v>
      </c>
      <c r="K227" s="3">
        <f t="shared" si="3"/>
        <v>0</v>
      </c>
    </row>
    <row r="228" spans="1:12" ht="72.5" x14ac:dyDescent="0.35">
      <c r="A228" t="s">
        <v>1057</v>
      </c>
      <c r="B228" t="s">
        <v>1057</v>
      </c>
      <c r="C228" t="s">
        <v>936</v>
      </c>
      <c r="D228" s="4" t="s">
        <v>937</v>
      </c>
      <c r="E228" s="4" t="s">
        <v>546</v>
      </c>
      <c r="F228" s="4" t="s">
        <v>546</v>
      </c>
      <c r="G228" s="181" t="s">
        <v>931</v>
      </c>
      <c r="H228" s="181"/>
      <c r="I228" s="181"/>
      <c r="J228" s="181"/>
      <c r="K228" s="3">
        <f t="shared" si="3"/>
        <v>0</v>
      </c>
    </row>
    <row r="229" spans="1:12" ht="43.5" x14ac:dyDescent="0.35">
      <c r="A229" t="s">
        <v>1057</v>
      </c>
      <c r="B229" t="s">
        <v>1057</v>
      </c>
      <c r="C229" t="s">
        <v>938</v>
      </c>
      <c r="D229" s="4" t="s">
        <v>939</v>
      </c>
      <c r="E229" s="4" t="s">
        <v>546</v>
      </c>
      <c r="F229" s="4" t="s">
        <v>546</v>
      </c>
      <c r="G229" s="181" t="s">
        <v>931</v>
      </c>
      <c r="H229" s="181"/>
      <c r="I229" s="181"/>
      <c r="J229" s="181"/>
      <c r="K229" s="3">
        <f t="shared" si="3"/>
        <v>0</v>
      </c>
    </row>
    <row r="230" spans="1:12" ht="43.5" x14ac:dyDescent="0.35">
      <c r="A230" t="s">
        <v>1057</v>
      </c>
      <c r="B230" t="s">
        <v>1057</v>
      </c>
      <c r="C230" t="s">
        <v>940</v>
      </c>
      <c r="D230" s="4" t="s">
        <v>941</v>
      </c>
      <c r="E230" s="4" t="s">
        <v>546</v>
      </c>
      <c r="F230" s="4" t="s">
        <v>546</v>
      </c>
      <c r="G230" s="181" t="s">
        <v>942</v>
      </c>
      <c r="H230" s="181"/>
      <c r="I230" s="181"/>
      <c r="J230" s="181"/>
      <c r="K230" s="3">
        <f t="shared" si="3"/>
        <v>0</v>
      </c>
    </row>
    <row r="231" spans="1:12" ht="43.5" x14ac:dyDescent="0.35">
      <c r="A231" t="s">
        <v>1057</v>
      </c>
      <c r="B231" t="s">
        <v>1057</v>
      </c>
      <c r="C231" t="s">
        <v>943</v>
      </c>
      <c r="D231" s="4" t="s">
        <v>944</v>
      </c>
      <c r="E231" s="4" t="s">
        <v>546</v>
      </c>
      <c r="F231" s="4" t="s">
        <v>546</v>
      </c>
      <c r="G231">
        <v>20</v>
      </c>
      <c r="H231">
        <v>0</v>
      </c>
      <c r="I231">
        <v>0</v>
      </c>
      <c r="J231">
        <v>0</v>
      </c>
      <c r="K231" s="3">
        <f t="shared" si="3"/>
        <v>20</v>
      </c>
      <c r="L231" s="1" t="s">
        <v>346</v>
      </c>
    </row>
    <row r="232" spans="1:12" ht="72.5" x14ac:dyDescent="0.35">
      <c r="A232" t="s">
        <v>1058</v>
      </c>
      <c r="B232" t="s">
        <v>1057</v>
      </c>
      <c r="C232" t="s">
        <v>945</v>
      </c>
      <c r="D232" s="4" t="s">
        <v>946</v>
      </c>
      <c r="E232" s="4" t="s">
        <v>553</v>
      </c>
      <c r="F232" s="4" t="s">
        <v>553</v>
      </c>
      <c r="G232" s="181" t="s">
        <v>947</v>
      </c>
      <c r="H232" s="181"/>
      <c r="I232" s="181"/>
      <c r="J232" s="181"/>
      <c r="K232" s="3">
        <f t="shared" si="3"/>
        <v>0</v>
      </c>
    </row>
    <row r="233" spans="1:12" ht="58" x14ac:dyDescent="0.35">
      <c r="A233" t="s">
        <v>1057</v>
      </c>
      <c r="B233" t="s">
        <v>1057</v>
      </c>
      <c r="C233" t="s">
        <v>948</v>
      </c>
      <c r="D233" s="4" t="s">
        <v>949</v>
      </c>
      <c r="E233" s="4" t="s">
        <v>546</v>
      </c>
      <c r="F233" s="4" t="s">
        <v>546</v>
      </c>
      <c r="K233" s="3">
        <f t="shared" si="3"/>
        <v>0</v>
      </c>
    </row>
    <row r="234" spans="1:12" ht="43.5" x14ac:dyDescent="0.35">
      <c r="A234" t="s">
        <v>1057</v>
      </c>
      <c r="B234" t="s">
        <v>1057</v>
      </c>
      <c r="C234" t="s">
        <v>950</v>
      </c>
      <c r="D234" s="4" t="s">
        <v>951</v>
      </c>
      <c r="E234" s="4" t="s">
        <v>546</v>
      </c>
      <c r="F234" s="4" t="s">
        <v>546</v>
      </c>
      <c r="G234" s="181" t="s">
        <v>931</v>
      </c>
      <c r="H234" s="181"/>
      <c r="I234" s="181"/>
      <c r="J234" s="181"/>
      <c r="K234" s="3">
        <f t="shared" si="3"/>
        <v>0</v>
      </c>
    </row>
    <row r="235" spans="1:12" ht="43.5" x14ac:dyDescent="0.35">
      <c r="A235" t="s">
        <v>1057</v>
      </c>
      <c r="B235" t="s">
        <v>1057</v>
      </c>
      <c r="C235" t="s">
        <v>952</v>
      </c>
      <c r="D235" s="4" t="s">
        <v>953</v>
      </c>
      <c r="E235" s="4" t="s">
        <v>546</v>
      </c>
      <c r="F235" s="4" t="s">
        <v>546</v>
      </c>
      <c r="G235" s="181" t="s">
        <v>931</v>
      </c>
      <c r="H235" s="181"/>
      <c r="I235" s="181"/>
      <c r="J235" s="181"/>
      <c r="K235" s="3">
        <f t="shared" si="3"/>
        <v>0</v>
      </c>
    </row>
    <row r="236" spans="1:12" ht="29" x14ac:dyDescent="0.35">
      <c r="B236" t="s">
        <v>1057</v>
      </c>
      <c r="C236" t="s">
        <v>954</v>
      </c>
      <c r="D236" s="4" t="s">
        <v>955</v>
      </c>
      <c r="K236" s="3">
        <f t="shared" si="3"/>
        <v>0</v>
      </c>
    </row>
    <row r="237" spans="1:12" ht="58" x14ac:dyDescent="0.35">
      <c r="A237" t="s">
        <v>1057</v>
      </c>
      <c r="B237" t="s">
        <v>1057</v>
      </c>
      <c r="C237" t="s">
        <v>956</v>
      </c>
      <c r="D237" s="4" t="s">
        <v>957</v>
      </c>
      <c r="E237" s="4" t="s">
        <v>546</v>
      </c>
      <c r="F237" s="4" t="s">
        <v>546</v>
      </c>
      <c r="G237">
        <v>15</v>
      </c>
      <c r="H237">
        <v>0</v>
      </c>
      <c r="I237">
        <v>0</v>
      </c>
      <c r="J237">
        <v>0</v>
      </c>
      <c r="K237" s="3">
        <f t="shared" si="3"/>
        <v>15</v>
      </c>
      <c r="L237" s="1" t="s">
        <v>346</v>
      </c>
    </row>
    <row r="238" spans="1:12" ht="43.5" x14ac:dyDescent="0.35">
      <c r="A238" t="s">
        <v>1057</v>
      </c>
      <c r="B238" t="s">
        <v>1057</v>
      </c>
      <c r="C238" t="s">
        <v>958</v>
      </c>
      <c r="D238" s="4" t="s">
        <v>959</v>
      </c>
      <c r="E238" s="4" t="s">
        <v>546</v>
      </c>
      <c r="F238" s="4" t="s">
        <v>546</v>
      </c>
      <c r="G238">
        <v>5</v>
      </c>
      <c r="H238">
        <v>0</v>
      </c>
      <c r="I238">
        <v>0</v>
      </c>
      <c r="J238">
        <v>0</v>
      </c>
      <c r="K238" s="3">
        <f t="shared" si="3"/>
        <v>5</v>
      </c>
      <c r="L238" s="1" t="s">
        <v>346</v>
      </c>
    </row>
  </sheetData>
  <autoFilter ref="A1:N238" xr:uid="{00000000-0009-0000-0000-000004000000}"/>
  <mergeCells count="96">
    <mergeCell ref="G22:J22"/>
    <mergeCell ref="G4:J4"/>
    <mergeCell ref="G5:J5"/>
    <mergeCell ref="G7:J7"/>
    <mergeCell ref="G8:J8"/>
    <mergeCell ref="G9:J10"/>
    <mergeCell ref="G11:J11"/>
    <mergeCell ref="G12:J12"/>
    <mergeCell ref="G13:J13"/>
    <mergeCell ref="G14:J14"/>
    <mergeCell ref="G15:J15"/>
    <mergeCell ref="G17:J17"/>
    <mergeCell ref="G42:J42"/>
    <mergeCell ref="G24:J24"/>
    <mergeCell ref="G25:J25"/>
    <mergeCell ref="G27:J27"/>
    <mergeCell ref="G28:J28"/>
    <mergeCell ref="G30:J30"/>
    <mergeCell ref="G31:J31"/>
    <mergeCell ref="G32:J32"/>
    <mergeCell ref="G33:J33"/>
    <mergeCell ref="G34:J34"/>
    <mergeCell ref="G35:J35"/>
    <mergeCell ref="G36:J36"/>
    <mergeCell ref="G83:J83"/>
    <mergeCell ref="G47:J47"/>
    <mergeCell ref="G51:J51"/>
    <mergeCell ref="G56:J56"/>
    <mergeCell ref="G63:J63"/>
    <mergeCell ref="G66:J66"/>
    <mergeCell ref="G67:J67"/>
    <mergeCell ref="G71:J71"/>
    <mergeCell ref="G76:J76"/>
    <mergeCell ref="G77:J77"/>
    <mergeCell ref="G78:J78"/>
    <mergeCell ref="G82:J82"/>
    <mergeCell ref="G123:J123"/>
    <mergeCell ref="G84:J84"/>
    <mergeCell ref="G85:J85"/>
    <mergeCell ref="G86:J86"/>
    <mergeCell ref="G87:J87"/>
    <mergeCell ref="G88:J88"/>
    <mergeCell ref="G93:J93"/>
    <mergeCell ref="G95:J95"/>
    <mergeCell ref="G106:J106"/>
    <mergeCell ref="G108:J108"/>
    <mergeCell ref="G110:J110"/>
    <mergeCell ref="G122:J122"/>
    <mergeCell ref="G173:J173"/>
    <mergeCell ref="G124:J124"/>
    <mergeCell ref="G127:J127"/>
    <mergeCell ref="G131:J131"/>
    <mergeCell ref="G134:J134"/>
    <mergeCell ref="G137:J137"/>
    <mergeCell ref="G161:J161"/>
    <mergeCell ref="G165:J165"/>
    <mergeCell ref="G166:J166"/>
    <mergeCell ref="G167:J167"/>
    <mergeCell ref="G168:J168"/>
    <mergeCell ref="G171:J171"/>
    <mergeCell ref="G194:J194"/>
    <mergeCell ref="G177:J177"/>
    <mergeCell ref="G178:J178"/>
    <mergeCell ref="G179:J179"/>
    <mergeCell ref="G181:J181"/>
    <mergeCell ref="G184:J184"/>
    <mergeCell ref="G185:J185"/>
    <mergeCell ref="G188:J188"/>
    <mergeCell ref="G189:J189"/>
    <mergeCell ref="G190:J190"/>
    <mergeCell ref="G191:J191"/>
    <mergeCell ref="G193:J193"/>
    <mergeCell ref="G217:J217"/>
    <mergeCell ref="G195:J195"/>
    <mergeCell ref="G197:J197"/>
    <mergeCell ref="G199:J199"/>
    <mergeCell ref="G200:J200"/>
    <mergeCell ref="G201:J201"/>
    <mergeCell ref="G202:J202"/>
    <mergeCell ref="G203:J203"/>
    <mergeCell ref="G204:J204"/>
    <mergeCell ref="G206:J206"/>
    <mergeCell ref="G208:J208"/>
    <mergeCell ref="G216:J216"/>
    <mergeCell ref="G235:J235"/>
    <mergeCell ref="G219:J219"/>
    <mergeCell ref="G220:J220"/>
    <mergeCell ref="G221:J221"/>
    <mergeCell ref="G222:J222"/>
    <mergeCell ref="G225:J225"/>
    <mergeCell ref="G226:J226"/>
    <mergeCell ref="G228:J228"/>
    <mergeCell ref="G229:J229"/>
    <mergeCell ref="G230:J230"/>
    <mergeCell ref="G232:J232"/>
    <mergeCell ref="G234:J234"/>
  </mergeCells>
  <dataValidations count="1">
    <dataValidation type="list" allowBlank="1" showInputMessage="1" showErrorMessage="1" sqref="L6 G2:G44 L16 L125:L126 L18:L20 L23 L26 L182 L39 L41 L44 L29 L46 L52 L55 L49:L50 L72:L74 L64 L57:L58 L62 L70 L60 L90:L92 L79:L80 L96:L97 L100 L102 L104 L112:L113 L128:L129 L121 L237:L238 L198 L132:L133 L135:L136 L68 L143 L145 L147:L148 L150:L153 L155 L115:L119 L162 L158:L159 L172 L175 L170 L196 L186:L187 L212:L215 L231 L139:L141" xr:uid="{00000000-0002-0000-0400-000000000000}">
      <formula1>milestones</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
  <sheetViews>
    <sheetView workbookViewId="0">
      <selection activeCell="D7" sqref="D7"/>
    </sheetView>
  </sheetViews>
  <sheetFormatPr defaultColWidth="8.81640625" defaultRowHeight="14.5" x14ac:dyDescent="0.35"/>
  <cols>
    <col min="1" max="1" width="7.453125" customWidth="1"/>
    <col min="2" max="2" width="6.7265625" customWidth="1"/>
    <col min="3" max="3" width="12.453125" customWidth="1"/>
    <col min="4" max="4" width="33" customWidth="1"/>
    <col min="5" max="5" width="19.453125" customWidth="1"/>
    <col min="6" max="6" width="16.26953125" customWidth="1"/>
    <col min="7" max="7" width="14.81640625" customWidth="1"/>
    <col min="11" max="11" width="11" bestFit="1" customWidth="1"/>
  </cols>
  <sheetData>
    <row r="1" spans="1:12" x14ac:dyDescent="0.35">
      <c r="A1" s="3" t="s">
        <v>1059</v>
      </c>
      <c r="B1" s="3" t="s">
        <v>1060</v>
      </c>
      <c r="C1" t="s">
        <v>354</v>
      </c>
      <c r="D1" t="s">
        <v>331</v>
      </c>
      <c r="E1" t="s">
        <v>332</v>
      </c>
      <c r="F1" t="s">
        <v>333</v>
      </c>
      <c r="G1" t="s">
        <v>2</v>
      </c>
      <c r="H1" t="s">
        <v>3</v>
      </c>
      <c r="I1" s="3" t="s">
        <v>4</v>
      </c>
      <c r="K1" s="64" t="s">
        <v>1053</v>
      </c>
      <c r="L1" s="64"/>
    </row>
    <row r="2" spans="1:12" x14ac:dyDescent="0.35">
      <c r="A2" t="s">
        <v>1057</v>
      </c>
      <c r="B2" t="s">
        <v>1057</v>
      </c>
      <c r="C2" s="63" t="s">
        <v>345</v>
      </c>
      <c r="D2" t="s">
        <v>326</v>
      </c>
      <c r="E2">
        <v>15</v>
      </c>
      <c r="F2">
        <v>5</v>
      </c>
      <c r="G2">
        <v>35</v>
      </c>
      <c r="H2">
        <v>5</v>
      </c>
      <c r="I2" s="3">
        <f>SUM(E2:H2)</f>
        <v>60</v>
      </c>
      <c r="K2" s="64" t="s">
        <v>1059</v>
      </c>
      <c r="L2" s="64" t="s">
        <v>1060</v>
      </c>
    </row>
    <row r="3" spans="1:12" x14ac:dyDescent="0.35">
      <c r="A3" t="s">
        <v>1057</v>
      </c>
      <c r="B3" t="s">
        <v>1057</v>
      </c>
      <c r="C3" s="63"/>
      <c r="D3" t="s">
        <v>327</v>
      </c>
      <c r="E3" s="181" t="s">
        <v>334</v>
      </c>
      <c r="F3" s="181"/>
      <c r="G3" s="181"/>
      <c r="H3" s="181"/>
      <c r="I3" s="3">
        <f t="shared" ref="I3:I8" si="0">SUM(E3:H3)</f>
        <v>0</v>
      </c>
      <c r="K3" s="64">
        <f>SUMIFS(I:I,A:A,"y")</f>
        <v>230</v>
      </c>
      <c r="L3" s="64">
        <f>SUMIFS(I:I,B:B,"y")</f>
        <v>375</v>
      </c>
    </row>
    <row r="4" spans="1:12" x14ac:dyDescent="0.35">
      <c r="A4" t="s">
        <v>1057</v>
      </c>
      <c r="B4" t="s">
        <v>1057</v>
      </c>
      <c r="C4" s="63" t="s">
        <v>345</v>
      </c>
      <c r="D4" t="s">
        <v>328</v>
      </c>
      <c r="E4">
        <v>10</v>
      </c>
      <c r="F4">
        <v>10</v>
      </c>
      <c r="G4">
        <v>15</v>
      </c>
      <c r="H4">
        <v>0</v>
      </c>
      <c r="I4" s="3">
        <f t="shared" si="0"/>
        <v>35</v>
      </c>
    </row>
    <row r="5" spans="1:12" x14ac:dyDescent="0.35">
      <c r="A5" t="s">
        <v>1057</v>
      </c>
      <c r="B5" t="s">
        <v>1057</v>
      </c>
      <c r="C5" s="63" t="s">
        <v>345</v>
      </c>
      <c r="D5" t="s">
        <v>329</v>
      </c>
      <c r="E5">
        <v>10</v>
      </c>
      <c r="F5">
        <v>35</v>
      </c>
      <c r="G5">
        <v>20</v>
      </c>
      <c r="H5">
        <v>15</v>
      </c>
      <c r="I5" s="3">
        <f t="shared" si="0"/>
        <v>80</v>
      </c>
    </row>
    <row r="6" spans="1:12" x14ac:dyDescent="0.35">
      <c r="A6" t="s">
        <v>1058</v>
      </c>
      <c r="B6" t="s">
        <v>1057</v>
      </c>
      <c r="C6" s="63" t="s">
        <v>345</v>
      </c>
      <c r="D6" t="s">
        <v>335</v>
      </c>
      <c r="E6">
        <v>15</v>
      </c>
      <c r="F6">
        <v>15</v>
      </c>
      <c r="G6">
        <v>80</v>
      </c>
      <c r="H6">
        <v>35</v>
      </c>
      <c r="I6" s="3">
        <f t="shared" si="0"/>
        <v>145</v>
      </c>
    </row>
    <row r="7" spans="1:12" x14ac:dyDescent="0.35">
      <c r="A7" t="s">
        <v>1057</v>
      </c>
      <c r="B7" t="s">
        <v>1057</v>
      </c>
      <c r="C7" s="63" t="s">
        <v>346</v>
      </c>
      <c r="D7" t="s">
        <v>355</v>
      </c>
      <c r="E7">
        <v>10</v>
      </c>
      <c r="F7">
        <v>20</v>
      </c>
      <c r="G7">
        <v>10</v>
      </c>
      <c r="H7">
        <v>0</v>
      </c>
      <c r="I7" s="3">
        <f t="shared" si="0"/>
        <v>40</v>
      </c>
    </row>
    <row r="8" spans="1:12" x14ac:dyDescent="0.35">
      <c r="A8" t="s">
        <v>1057</v>
      </c>
      <c r="B8" t="s">
        <v>1057</v>
      </c>
      <c r="C8" s="63" t="s">
        <v>346</v>
      </c>
      <c r="D8" t="s">
        <v>330</v>
      </c>
      <c r="E8" s="129">
        <v>5</v>
      </c>
      <c r="F8" s="129">
        <v>10</v>
      </c>
      <c r="G8" s="129">
        <v>0</v>
      </c>
      <c r="H8" s="129">
        <v>0</v>
      </c>
      <c r="I8" s="130">
        <f t="shared" si="0"/>
        <v>15</v>
      </c>
      <c r="K8" t="s">
        <v>1174</v>
      </c>
    </row>
    <row r="10" spans="1:12" x14ac:dyDescent="0.35">
      <c r="I10" s="3"/>
    </row>
  </sheetData>
  <mergeCells count="1">
    <mergeCell ref="E3:H3"/>
  </mergeCells>
  <dataValidations count="1">
    <dataValidation type="list" allowBlank="1" showInputMessage="1" showErrorMessage="1" sqref="C2:C8" xr:uid="{00000000-0002-0000-0500-000000000000}">
      <formula1>milestones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6"/>
  <sheetViews>
    <sheetView zoomScale="80" zoomScaleNormal="80" zoomScalePageLayoutView="80" workbookViewId="0">
      <selection activeCell="A5" sqref="A5"/>
    </sheetView>
  </sheetViews>
  <sheetFormatPr defaultColWidth="8.81640625" defaultRowHeight="14.5" x14ac:dyDescent="0.35"/>
  <cols>
    <col min="1" max="1" width="27" customWidth="1"/>
    <col min="2" max="2" width="15.1796875" customWidth="1"/>
    <col min="3" max="3" width="12" customWidth="1"/>
    <col min="4" max="4" width="11.1796875" customWidth="1"/>
    <col min="5" max="5" width="13.1796875" customWidth="1"/>
    <col min="6" max="6" width="8.81640625" style="3"/>
  </cols>
  <sheetData>
    <row r="1" spans="1:23" x14ac:dyDescent="0.35">
      <c r="A1" s="13" t="s">
        <v>1060</v>
      </c>
    </row>
    <row r="2" spans="1:23" s="4" customFormat="1" ht="52.5" x14ac:dyDescent="0.35">
      <c r="A2" s="4" t="s">
        <v>336</v>
      </c>
      <c r="B2" s="4" t="s">
        <v>337</v>
      </c>
      <c r="C2" s="4" t="s">
        <v>338</v>
      </c>
      <c r="D2" s="4" t="s">
        <v>339</v>
      </c>
      <c r="E2" s="4" t="s">
        <v>340</v>
      </c>
      <c r="F2" s="6" t="s">
        <v>242</v>
      </c>
      <c r="H2" s="18" t="s">
        <v>963</v>
      </c>
      <c r="I2" s="17" t="s">
        <v>345</v>
      </c>
      <c r="J2" s="17" t="s">
        <v>346</v>
      </c>
      <c r="K2" s="17" t="s">
        <v>347</v>
      </c>
      <c r="L2" s="17" t="s">
        <v>348</v>
      </c>
      <c r="M2" s="17" t="s">
        <v>349</v>
      </c>
      <c r="N2" s="17" t="s">
        <v>350</v>
      </c>
      <c r="O2" s="18"/>
      <c r="Q2" s="18" t="s">
        <v>964</v>
      </c>
      <c r="R2" s="35" t="s">
        <v>345</v>
      </c>
      <c r="S2" s="17" t="s">
        <v>346</v>
      </c>
      <c r="T2" s="17" t="s">
        <v>347</v>
      </c>
      <c r="U2" s="17" t="s">
        <v>348</v>
      </c>
      <c r="V2" s="17" t="s">
        <v>349</v>
      </c>
      <c r="W2" s="36" t="s">
        <v>350</v>
      </c>
    </row>
    <row r="3" spans="1:23" x14ac:dyDescent="0.35">
      <c r="A3" s="19" t="s">
        <v>274</v>
      </c>
      <c r="B3" s="46" t="s">
        <v>1013</v>
      </c>
      <c r="C3" s="46"/>
      <c r="D3" s="46"/>
      <c r="E3" s="46"/>
      <c r="F3" s="30">
        <f>SUM(B3:E3)</f>
        <v>0</v>
      </c>
      <c r="H3" s="19"/>
      <c r="I3" s="20"/>
      <c r="J3" s="20"/>
      <c r="K3" s="20"/>
      <c r="L3" s="21"/>
      <c r="M3" s="21"/>
      <c r="N3" s="21"/>
      <c r="O3" s="22">
        <f t="shared" ref="O3:O4" si="0">SUM(I3:N3)</f>
        <v>0</v>
      </c>
      <c r="R3" s="19">
        <f>I3*$F$3</f>
        <v>0</v>
      </c>
      <c r="S3" s="21">
        <f t="shared" ref="S3:W3" si="1">J3*$F$3</f>
        <v>0</v>
      </c>
      <c r="T3" s="21">
        <f t="shared" si="1"/>
        <v>0</v>
      </c>
      <c r="U3" s="21">
        <f t="shared" si="1"/>
        <v>0</v>
      </c>
      <c r="V3" s="21">
        <f t="shared" si="1"/>
        <v>0</v>
      </c>
      <c r="W3" s="37">
        <f t="shared" si="1"/>
        <v>0</v>
      </c>
    </row>
    <row r="4" spans="1:23" x14ac:dyDescent="0.35">
      <c r="A4" s="31" t="s">
        <v>341</v>
      </c>
      <c r="B4" s="47" t="s">
        <v>1013</v>
      </c>
      <c r="C4" s="47"/>
      <c r="D4" s="47"/>
      <c r="E4" s="47"/>
      <c r="F4" s="32">
        <f>SUM(B4:E4)</f>
        <v>0</v>
      </c>
      <c r="H4" s="23"/>
      <c r="I4" s="24"/>
      <c r="J4" s="24"/>
      <c r="K4" s="24"/>
      <c r="L4" s="24"/>
      <c r="M4" s="24"/>
      <c r="N4" s="24"/>
      <c r="O4" s="25">
        <f t="shared" si="0"/>
        <v>0</v>
      </c>
      <c r="R4" s="23">
        <f>I4*$F$4</f>
        <v>0</v>
      </c>
      <c r="S4" s="24">
        <f t="shared" ref="S4:W4" si="2">J4*$F$4</f>
        <v>0</v>
      </c>
      <c r="T4" s="24">
        <f t="shared" si="2"/>
        <v>0</v>
      </c>
      <c r="U4" s="24">
        <f t="shared" si="2"/>
        <v>0</v>
      </c>
      <c r="V4" s="24">
        <f t="shared" si="2"/>
        <v>0</v>
      </c>
      <c r="W4" s="38">
        <f t="shared" si="2"/>
        <v>0</v>
      </c>
    </row>
    <row r="5" spans="1:23" x14ac:dyDescent="0.35">
      <c r="A5" s="23" t="s">
        <v>272</v>
      </c>
      <c r="B5" s="24">
        <v>100</v>
      </c>
      <c r="C5" s="24">
        <v>25</v>
      </c>
      <c r="D5" s="24">
        <v>0</v>
      </c>
      <c r="E5" s="24">
        <v>15</v>
      </c>
      <c r="F5" s="32">
        <f>SUM(C5:E5)</f>
        <v>40</v>
      </c>
      <c r="H5" s="23"/>
      <c r="I5" s="26"/>
      <c r="J5" s="26"/>
      <c r="K5" s="26">
        <v>0.1</v>
      </c>
      <c r="L5" s="26">
        <v>0.1</v>
      </c>
      <c r="M5" s="26">
        <v>0.4</v>
      </c>
      <c r="N5" s="26">
        <v>0.4</v>
      </c>
      <c r="O5" s="25">
        <f>SUM(I5:N5)</f>
        <v>1</v>
      </c>
      <c r="R5" s="23">
        <f>I5*$F$5</f>
        <v>0</v>
      </c>
      <c r="S5" s="24">
        <f t="shared" ref="S5:W5" si="3">J5*$F$5</f>
        <v>0</v>
      </c>
      <c r="T5" s="24">
        <f t="shared" si="3"/>
        <v>4</v>
      </c>
      <c r="U5" s="24">
        <f t="shared" si="3"/>
        <v>4</v>
      </c>
      <c r="V5" s="24">
        <f t="shared" si="3"/>
        <v>16</v>
      </c>
      <c r="W5" s="38">
        <f t="shared" si="3"/>
        <v>16</v>
      </c>
    </row>
    <row r="6" spans="1:23" x14ac:dyDescent="0.35">
      <c r="A6" s="31" t="s">
        <v>342</v>
      </c>
      <c r="B6" s="24">
        <v>500</v>
      </c>
      <c r="C6" s="24">
        <v>300</v>
      </c>
      <c r="D6" s="24">
        <v>50</v>
      </c>
      <c r="E6" s="24">
        <v>200</v>
      </c>
      <c r="F6" s="32">
        <f>SUM(C6:E6)</f>
        <v>550</v>
      </c>
      <c r="H6" s="23"/>
      <c r="I6" s="24"/>
      <c r="J6" s="24"/>
      <c r="K6" s="24"/>
      <c r="L6" s="26">
        <v>0.1</v>
      </c>
      <c r="M6" s="26">
        <v>0.3</v>
      </c>
      <c r="N6" s="26">
        <v>0.6</v>
      </c>
      <c r="O6" s="25">
        <f t="shared" ref="O6:O7" si="4">SUM(I6:N6)</f>
        <v>1</v>
      </c>
      <c r="R6" s="23">
        <f>I6*$F$6</f>
        <v>0</v>
      </c>
      <c r="S6" s="24">
        <f t="shared" ref="S6:W6" si="5">J6*$F$6</f>
        <v>0</v>
      </c>
      <c r="T6" s="24">
        <f t="shared" si="5"/>
        <v>0</v>
      </c>
      <c r="U6" s="24">
        <f t="shared" si="5"/>
        <v>55</v>
      </c>
      <c r="V6" s="24">
        <f t="shared" si="5"/>
        <v>165</v>
      </c>
      <c r="W6" s="38">
        <f t="shared" si="5"/>
        <v>330</v>
      </c>
    </row>
    <row r="7" spans="1:23" x14ac:dyDescent="0.35">
      <c r="A7" s="33" t="s">
        <v>343</v>
      </c>
      <c r="B7" s="47" t="s">
        <v>1013</v>
      </c>
      <c r="C7" s="47"/>
      <c r="D7" s="47"/>
      <c r="E7" s="47"/>
      <c r="F7" s="34">
        <f>SUM(B7:E7)</f>
        <v>0</v>
      </c>
      <c r="H7" s="27"/>
      <c r="I7" s="28"/>
      <c r="J7" s="28"/>
      <c r="K7" s="28"/>
      <c r="L7" s="28"/>
      <c r="M7" s="28"/>
      <c r="N7" s="28"/>
      <c r="O7" s="29">
        <f t="shared" si="4"/>
        <v>0</v>
      </c>
      <c r="R7" s="27">
        <f>I7*$F$7</f>
        <v>0</v>
      </c>
      <c r="S7" s="28">
        <f t="shared" ref="S7:W7" si="6">J7*$F$7</f>
        <v>0</v>
      </c>
      <c r="T7" s="28">
        <f t="shared" si="6"/>
        <v>0</v>
      </c>
      <c r="U7" s="28">
        <f t="shared" si="6"/>
        <v>0</v>
      </c>
      <c r="V7" s="28">
        <f t="shared" si="6"/>
        <v>0</v>
      </c>
      <c r="W7" s="39">
        <f t="shared" si="6"/>
        <v>0</v>
      </c>
    </row>
    <row r="9" spans="1:23" x14ac:dyDescent="0.35">
      <c r="Q9" s="40" t="s">
        <v>4</v>
      </c>
      <c r="R9" s="41">
        <f>SUM(R3:R7)</f>
        <v>0</v>
      </c>
      <c r="S9" s="41">
        <f t="shared" ref="S9:W9" si="7">SUM(S3:S7)</f>
        <v>0</v>
      </c>
      <c r="T9" s="41">
        <f t="shared" si="7"/>
        <v>4</v>
      </c>
      <c r="U9" s="41">
        <f t="shared" si="7"/>
        <v>59</v>
      </c>
      <c r="V9" s="41">
        <f t="shared" si="7"/>
        <v>181</v>
      </c>
      <c r="W9" s="42">
        <f t="shared" si="7"/>
        <v>346</v>
      </c>
    </row>
    <row r="11" spans="1:23" x14ac:dyDescent="0.35">
      <c r="Q11" s="13"/>
    </row>
    <row r="13" spans="1:23" x14ac:dyDescent="0.35">
      <c r="A13" s="13" t="s">
        <v>1059</v>
      </c>
    </row>
    <row r="14" spans="1:23" ht="52.5" x14ac:dyDescent="0.35">
      <c r="A14" s="4" t="s">
        <v>336</v>
      </c>
      <c r="B14" s="4" t="s">
        <v>337</v>
      </c>
      <c r="C14" s="4" t="s">
        <v>338</v>
      </c>
      <c r="D14" s="4" t="s">
        <v>339</v>
      </c>
      <c r="E14" s="4" t="s">
        <v>340</v>
      </c>
      <c r="F14" s="6" t="s">
        <v>242</v>
      </c>
      <c r="Q14" s="18" t="s">
        <v>964</v>
      </c>
      <c r="R14" s="69" t="s">
        <v>345</v>
      </c>
      <c r="S14" s="70" t="s">
        <v>346</v>
      </c>
      <c r="T14" s="70" t="s">
        <v>347</v>
      </c>
      <c r="U14" s="70" t="s">
        <v>348</v>
      </c>
      <c r="V14" s="70" t="s">
        <v>349</v>
      </c>
      <c r="W14" s="71" t="s">
        <v>350</v>
      </c>
    </row>
    <row r="15" spans="1:23" x14ac:dyDescent="0.35">
      <c r="A15" s="19" t="s">
        <v>274</v>
      </c>
      <c r="B15" s="46" t="s">
        <v>1013</v>
      </c>
      <c r="C15" s="46"/>
      <c r="D15" s="46"/>
      <c r="E15" s="46"/>
      <c r="F15" s="30">
        <f>SUM(B15:E15)</f>
        <v>0</v>
      </c>
      <c r="R15" s="19">
        <f>I3*$F$15</f>
        <v>0</v>
      </c>
      <c r="S15" s="21">
        <f t="shared" ref="S15:W15" si="8">J3*$F$15</f>
        <v>0</v>
      </c>
      <c r="T15" s="21">
        <f t="shared" si="8"/>
        <v>0</v>
      </c>
      <c r="U15" s="21">
        <f t="shared" si="8"/>
        <v>0</v>
      </c>
      <c r="V15" s="21">
        <f t="shared" si="8"/>
        <v>0</v>
      </c>
      <c r="W15" s="37">
        <f t="shared" si="8"/>
        <v>0</v>
      </c>
    </row>
    <row r="16" spans="1:23" x14ac:dyDescent="0.35">
      <c r="A16" s="31" t="s">
        <v>341</v>
      </c>
      <c r="B16" s="47" t="s">
        <v>1013</v>
      </c>
      <c r="C16" s="47"/>
      <c r="D16" s="47"/>
      <c r="E16" s="47"/>
      <c r="F16" s="32">
        <f>SUM(B16:E16)</f>
        <v>0</v>
      </c>
      <c r="R16" s="23">
        <f>I4*$F$16</f>
        <v>0</v>
      </c>
      <c r="S16" s="24">
        <f t="shared" ref="S16:W16" si="9">J4*$F$16</f>
        <v>0</v>
      </c>
      <c r="T16" s="24">
        <f t="shared" si="9"/>
        <v>0</v>
      </c>
      <c r="U16" s="24">
        <f t="shared" si="9"/>
        <v>0</v>
      </c>
      <c r="V16" s="24">
        <f t="shared" si="9"/>
        <v>0</v>
      </c>
      <c r="W16" s="38">
        <f t="shared" si="9"/>
        <v>0</v>
      </c>
    </row>
    <row r="17" spans="1:23" x14ac:dyDescent="0.35">
      <c r="A17" s="23" t="s">
        <v>272</v>
      </c>
      <c r="B17" s="24">
        <v>50</v>
      </c>
      <c r="C17" s="24">
        <v>10</v>
      </c>
      <c r="D17" s="24">
        <v>0</v>
      </c>
      <c r="E17" s="24">
        <v>5</v>
      </c>
      <c r="F17" s="32">
        <f>SUM(C17:E17)</f>
        <v>15</v>
      </c>
      <c r="R17" s="23">
        <f>I5*$F$17</f>
        <v>0</v>
      </c>
      <c r="S17" s="24">
        <f t="shared" ref="S17:W17" si="10">J5*$F$17</f>
        <v>0</v>
      </c>
      <c r="T17" s="24">
        <f t="shared" si="10"/>
        <v>1.5</v>
      </c>
      <c r="U17" s="24">
        <f t="shared" si="10"/>
        <v>1.5</v>
      </c>
      <c r="V17" s="24">
        <f t="shared" si="10"/>
        <v>6</v>
      </c>
      <c r="W17" s="38">
        <f t="shared" si="10"/>
        <v>6</v>
      </c>
    </row>
    <row r="18" spans="1:23" x14ac:dyDescent="0.35">
      <c r="A18" s="31" t="s">
        <v>342</v>
      </c>
      <c r="B18" s="24">
        <v>250</v>
      </c>
      <c r="C18" s="24">
        <v>150</v>
      </c>
      <c r="D18" s="24">
        <v>30</v>
      </c>
      <c r="E18" s="24">
        <v>100</v>
      </c>
      <c r="F18" s="32">
        <f>SUM(C18:E18)</f>
        <v>280</v>
      </c>
      <c r="R18" s="23">
        <f>I6*$F$18</f>
        <v>0</v>
      </c>
      <c r="S18" s="24">
        <f t="shared" ref="S18:W18" si="11">J6*$F$18</f>
        <v>0</v>
      </c>
      <c r="T18" s="24">
        <f t="shared" si="11"/>
        <v>0</v>
      </c>
      <c r="U18" s="24">
        <f t="shared" si="11"/>
        <v>28</v>
      </c>
      <c r="V18" s="24">
        <f t="shared" si="11"/>
        <v>84</v>
      </c>
      <c r="W18" s="38">
        <f t="shared" si="11"/>
        <v>168</v>
      </c>
    </row>
    <row r="19" spans="1:23" x14ac:dyDescent="0.35">
      <c r="A19" s="33" t="s">
        <v>343</v>
      </c>
      <c r="B19" s="47" t="s">
        <v>1013</v>
      </c>
      <c r="C19" s="47"/>
      <c r="D19" s="47"/>
      <c r="E19" s="47"/>
      <c r="F19" s="34">
        <f>SUM(B19:E19)</f>
        <v>0</v>
      </c>
      <c r="R19" s="27">
        <f>I7*$F$19</f>
        <v>0</v>
      </c>
      <c r="S19" s="28">
        <f t="shared" ref="S19:W19" si="12">J7*$F$19</f>
        <v>0</v>
      </c>
      <c r="T19" s="28">
        <f t="shared" si="12"/>
        <v>0</v>
      </c>
      <c r="U19" s="28">
        <f t="shared" si="12"/>
        <v>0</v>
      </c>
      <c r="V19" s="28">
        <f t="shared" si="12"/>
        <v>0</v>
      </c>
      <c r="W19" s="39">
        <f t="shared" si="12"/>
        <v>0</v>
      </c>
    </row>
    <row r="21" spans="1:23" x14ac:dyDescent="0.35">
      <c r="Q21" s="40" t="s">
        <v>4</v>
      </c>
      <c r="R21" s="41">
        <f t="shared" ref="R21:W21" si="13">SUM(R15:R19)</f>
        <v>0</v>
      </c>
      <c r="S21" s="41">
        <f t="shared" si="13"/>
        <v>0</v>
      </c>
      <c r="T21" s="41">
        <f t="shared" si="13"/>
        <v>1.5</v>
      </c>
      <c r="U21" s="41">
        <f t="shared" si="13"/>
        <v>29.5</v>
      </c>
      <c r="V21" s="41">
        <f t="shared" si="13"/>
        <v>90</v>
      </c>
      <c r="W21" s="42">
        <f t="shared" si="13"/>
        <v>174</v>
      </c>
    </row>
    <row r="24" spans="1:23" x14ac:dyDescent="0.35">
      <c r="Q24" s="13" t="s">
        <v>1053</v>
      </c>
      <c r="R24" s="13"/>
    </row>
    <row r="25" spans="1:23" x14ac:dyDescent="0.35">
      <c r="Q25" s="13" t="s">
        <v>1059</v>
      </c>
      <c r="R25" s="13" t="s">
        <v>1060</v>
      </c>
    </row>
    <row r="26" spans="1:23" x14ac:dyDescent="0.35">
      <c r="Q26" s="13">
        <f>SUM(R21:W21)</f>
        <v>295</v>
      </c>
      <c r="R26" s="13">
        <f>SUM(R9:W9)</f>
        <v>590</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workbookViewId="0">
      <selection activeCell="J20" sqref="J20"/>
    </sheetView>
  </sheetViews>
  <sheetFormatPr defaultColWidth="8.81640625" defaultRowHeight="14.5" x14ac:dyDescent="0.35"/>
  <cols>
    <col min="1" max="2" width="10.453125" bestFit="1" customWidth="1"/>
    <col min="3" max="3" width="60.7265625" bestFit="1" customWidth="1"/>
    <col min="4" max="4" width="10.81640625" bestFit="1" customWidth="1"/>
    <col min="5" max="5" width="14.1796875" customWidth="1"/>
    <col min="6" max="6" width="13.7265625" bestFit="1" customWidth="1"/>
    <col min="7" max="7" width="20.81640625" bestFit="1" customWidth="1"/>
    <col min="8" max="8" width="11.7265625" bestFit="1" customWidth="1"/>
  </cols>
  <sheetData>
    <row r="1" spans="1:8" ht="15" thickBot="1" x14ac:dyDescent="0.4">
      <c r="A1" s="3" t="s">
        <v>1059</v>
      </c>
      <c r="B1" s="3" t="s">
        <v>1060</v>
      </c>
      <c r="C1" s="59"/>
      <c r="D1" s="60"/>
      <c r="E1" s="60" t="s">
        <v>354</v>
      </c>
      <c r="F1" s="60" t="s">
        <v>403</v>
      </c>
      <c r="G1" s="60" t="s">
        <v>404</v>
      </c>
      <c r="H1" s="61" t="s">
        <v>405</v>
      </c>
    </row>
    <row r="2" spans="1:8" x14ac:dyDescent="0.35">
      <c r="A2" t="s">
        <v>1057</v>
      </c>
      <c r="B2" t="s">
        <v>1057</v>
      </c>
      <c r="C2" s="51" t="s">
        <v>410</v>
      </c>
      <c r="D2" s="52" t="s">
        <v>411</v>
      </c>
      <c r="E2" s="1" t="s">
        <v>349</v>
      </c>
      <c r="F2" s="52">
        <v>5</v>
      </c>
      <c r="G2" s="52">
        <v>1200</v>
      </c>
      <c r="H2" s="53">
        <f t="shared" ref="H2:H15" si="0">F2*G2</f>
        <v>6000</v>
      </c>
    </row>
    <row r="3" spans="1:8" x14ac:dyDescent="0.35">
      <c r="A3" t="s">
        <v>1057</v>
      </c>
      <c r="B3" t="s">
        <v>1057</v>
      </c>
      <c r="C3" s="54" t="s">
        <v>414</v>
      </c>
      <c r="D3" s="24" t="s">
        <v>416</v>
      </c>
      <c r="E3" s="1" t="s">
        <v>349</v>
      </c>
      <c r="F3" s="24">
        <v>5</v>
      </c>
      <c r="G3" s="24">
        <v>900</v>
      </c>
      <c r="H3" s="55">
        <f t="shared" si="0"/>
        <v>4500</v>
      </c>
    </row>
    <row r="4" spans="1:8" x14ac:dyDescent="0.35">
      <c r="A4" t="s">
        <v>1058</v>
      </c>
      <c r="B4" t="s">
        <v>1057</v>
      </c>
      <c r="C4" s="54" t="s">
        <v>412</v>
      </c>
      <c r="D4" s="24" t="s">
        <v>413</v>
      </c>
      <c r="E4" s="1" t="s">
        <v>350</v>
      </c>
      <c r="F4" s="24">
        <v>10</v>
      </c>
      <c r="G4" s="24">
        <v>900</v>
      </c>
      <c r="H4" s="55">
        <f t="shared" si="0"/>
        <v>9000</v>
      </c>
    </row>
    <row r="5" spans="1:8" x14ac:dyDescent="0.35">
      <c r="A5" t="s">
        <v>1058</v>
      </c>
      <c r="B5" t="s">
        <v>1057</v>
      </c>
      <c r="C5" s="54" t="s">
        <v>401</v>
      </c>
      <c r="D5" s="24" t="s">
        <v>402</v>
      </c>
      <c r="E5" s="1" t="s">
        <v>350</v>
      </c>
      <c r="F5" s="24">
        <v>5</v>
      </c>
      <c r="G5" s="24">
        <v>770</v>
      </c>
      <c r="H5" s="55">
        <f t="shared" si="0"/>
        <v>3850</v>
      </c>
    </row>
    <row r="6" spans="1:8" x14ac:dyDescent="0.35">
      <c r="A6" t="s">
        <v>1058</v>
      </c>
      <c r="B6" t="s">
        <v>1057</v>
      </c>
      <c r="C6" s="54" t="s">
        <v>401</v>
      </c>
      <c r="D6" s="24" t="s">
        <v>406</v>
      </c>
      <c r="E6" s="1" t="s">
        <v>350</v>
      </c>
      <c r="F6" s="24">
        <v>5</v>
      </c>
      <c r="G6" s="24">
        <v>500</v>
      </c>
      <c r="H6" s="55">
        <f t="shared" si="0"/>
        <v>2500</v>
      </c>
    </row>
    <row r="7" spans="1:8" x14ac:dyDescent="0.35">
      <c r="A7" t="s">
        <v>1058</v>
      </c>
      <c r="B7" t="s">
        <v>1057</v>
      </c>
      <c r="C7" s="54" t="s">
        <v>401</v>
      </c>
      <c r="D7" s="24" t="s">
        <v>407</v>
      </c>
      <c r="E7" s="1" t="s">
        <v>350</v>
      </c>
      <c r="F7" s="24">
        <v>5</v>
      </c>
      <c r="G7" s="24">
        <v>250</v>
      </c>
      <c r="H7" s="55">
        <f t="shared" si="0"/>
        <v>1250</v>
      </c>
    </row>
    <row r="8" spans="1:8" x14ac:dyDescent="0.35">
      <c r="A8" t="s">
        <v>1058</v>
      </c>
      <c r="B8" t="s">
        <v>1057</v>
      </c>
      <c r="C8" s="54" t="s">
        <v>401</v>
      </c>
      <c r="D8" s="24" t="s">
        <v>408</v>
      </c>
      <c r="E8" s="1" t="s">
        <v>350</v>
      </c>
      <c r="F8" s="24">
        <v>5</v>
      </c>
      <c r="G8" s="24">
        <v>1000</v>
      </c>
      <c r="H8" s="55">
        <f t="shared" si="0"/>
        <v>5000</v>
      </c>
    </row>
    <row r="9" spans="1:8" x14ac:dyDescent="0.35">
      <c r="A9" t="s">
        <v>1058</v>
      </c>
      <c r="B9" t="s">
        <v>1057</v>
      </c>
      <c r="C9" s="54" t="s">
        <v>401</v>
      </c>
      <c r="D9" s="24" t="s">
        <v>409</v>
      </c>
      <c r="E9" s="1" t="s">
        <v>350</v>
      </c>
      <c r="F9" s="24">
        <v>5</v>
      </c>
      <c r="G9" s="24">
        <v>500</v>
      </c>
      <c r="H9" s="55">
        <f t="shared" si="0"/>
        <v>2500</v>
      </c>
    </row>
    <row r="10" spans="1:8" x14ac:dyDescent="0.35">
      <c r="A10" t="s">
        <v>1057</v>
      </c>
      <c r="B10" t="s">
        <v>1057</v>
      </c>
      <c r="C10" s="54" t="s">
        <v>415</v>
      </c>
      <c r="D10" s="24" t="s">
        <v>417</v>
      </c>
      <c r="E10" s="1" t="s">
        <v>350</v>
      </c>
      <c r="F10" s="24">
        <v>10</v>
      </c>
      <c r="G10" s="24">
        <v>1200</v>
      </c>
      <c r="H10" s="55">
        <f t="shared" si="0"/>
        <v>12000</v>
      </c>
    </row>
    <row r="11" spans="1:8" x14ac:dyDescent="0.35">
      <c r="A11" t="s">
        <v>1057</v>
      </c>
      <c r="B11" t="s">
        <v>1057</v>
      </c>
      <c r="C11" s="54" t="s">
        <v>514</v>
      </c>
      <c r="D11" s="24" t="s">
        <v>515</v>
      </c>
      <c r="E11" s="1" t="s">
        <v>348</v>
      </c>
      <c r="F11" s="24">
        <v>10</v>
      </c>
      <c r="G11" s="24">
        <v>1400</v>
      </c>
      <c r="H11" s="55">
        <f t="shared" si="0"/>
        <v>14000</v>
      </c>
    </row>
    <row r="12" spans="1:8" x14ac:dyDescent="0.35">
      <c r="A12" t="s">
        <v>1057</v>
      </c>
      <c r="B12" t="s">
        <v>1057</v>
      </c>
      <c r="C12" s="54" t="s">
        <v>1029</v>
      </c>
      <c r="D12" s="24" t="s">
        <v>1030</v>
      </c>
      <c r="E12" s="1" t="s">
        <v>350</v>
      </c>
      <c r="F12" s="24">
        <v>100</v>
      </c>
      <c r="G12" s="24">
        <v>50</v>
      </c>
      <c r="H12" s="55">
        <f t="shared" si="0"/>
        <v>5000</v>
      </c>
    </row>
    <row r="13" spans="1:8" x14ac:dyDescent="0.35">
      <c r="A13" t="s">
        <v>1057</v>
      </c>
      <c r="B13" t="s">
        <v>1057</v>
      </c>
      <c r="C13" s="54" t="s">
        <v>1031</v>
      </c>
      <c r="D13" s="24" t="s">
        <v>1032</v>
      </c>
      <c r="E13" s="1" t="s">
        <v>348</v>
      </c>
      <c r="F13" s="24">
        <v>10</v>
      </c>
      <c r="G13" s="24">
        <v>50</v>
      </c>
      <c r="H13" s="55">
        <f t="shared" si="0"/>
        <v>500</v>
      </c>
    </row>
    <row r="14" spans="1:8" x14ac:dyDescent="0.35">
      <c r="A14" t="s">
        <v>1057</v>
      </c>
      <c r="B14" t="s">
        <v>1057</v>
      </c>
      <c r="C14" s="54" t="s">
        <v>1033</v>
      </c>
      <c r="D14" s="24" t="s">
        <v>1034</v>
      </c>
      <c r="E14" s="1" t="s">
        <v>348</v>
      </c>
      <c r="F14" s="24">
        <v>5</v>
      </c>
      <c r="G14" s="24">
        <v>50</v>
      </c>
      <c r="H14" s="55">
        <f t="shared" si="0"/>
        <v>250</v>
      </c>
    </row>
    <row r="15" spans="1:8" x14ac:dyDescent="0.35">
      <c r="A15" t="s">
        <v>1057</v>
      </c>
      <c r="B15" t="s">
        <v>1057</v>
      </c>
      <c r="C15" s="54" t="s">
        <v>1035</v>
      </c>
      <c r="D15" s="24" t="s">
        <v>1036</v>
      </c>
      <c r="E15" s="1" t="s">
        <v>348</v>
      </c>
      <c r="F15" s="24">
        <v>30</v>
      </c>
      <c r="G15" s="24">
        <v>250</v>
      </c>
      <c r="H15" s="55">
        <f t="shared" si="0"/>
        <v>7500</v>
      </c>
    </row>
    <row r="16" spans="1:8" x14ac:dyDescent="0.35">
      <c r="A16" t="s">
        <v>1058</v>
      </c>
      <c r="B16" t="s">
        <v>1057</v>
      </c>
      <c r="C16" s="54" t="s">
        <v>1037</v>
      </c>
      <c r="D16" s="24" t="s">
        <v>1038</v>
      </c>
      <c r="E16" s="1" t="s">
        <v>349</v>
      </c>
      <c r="F16" s="24">
        <v>60</v>
      </c>
      <c r="G16" s="24">
        <v>150</v>
      </c>
      <c r="H16" s="55">
        <v>9000</v>
      </c>
    </row>
    <row r="17" spans="1:8" x14ac:dyDescent="0.35">
      <c r="A17" t="s">
        <v>1058</v>
      </c>
      <c r="B17" t="s">
        <v>1057</v>
      </c>
      <c r="C17" s="54" t="s">
        <v>1039</v>
      </c>
      <c r="D17" s="24" t="s">
        <v>1040</v>
      </c>
      <c r="E17" s="1" t="s">
        <v>348</v>
      </c>
      <c r="F17" s="24">
        <v>3</v>
      </c>
      <c r="G17" s="24">
        <v>800</v>
      </c>
      <c r="H17" s="55">
        <f t="shared" ref="H17:H23" si="1">F17*G17</f>
        <v>2400</v>
      </c>
    </row>
    <row r="18" spans="1:8" x14ac:dyDescent="0.35">
      <c r="A18" t="s">
        <v>1057</v>
      </c>
      <c r="B18" t="s">
        <v>1057</v>
      </c>
      <c r="C18" s="54" t="s">
        <v>1041</v>
      </c>
      <c r="D18" s="24" t="s">
        <v>1042</v>
      </c>
      <c r="E18" s="1" t="s">
        <v>348</v>
      </c>
      <c r="F18" s="24">
        <v>10</v>
      </c>
      <c r="G18" s="24">
        <v>120</v>
      </c>
      <c r="H18" s="55">
        <f t="shared" si="1"/>
        <v>1200</v>
      </c>
    </row>
    <row r="19" spans="1:8" x14ac:dyDescent="0.35">
      <c r="A19" t="s">
        <v>1058</v>
      </c>
      <c r="B19" t="s">
        <v>1057</v>
      </c>
      <c r="C19" s="54" t="s">
        <v>1043</v>
      </c>
      <c r="D19" s="24" t="s">
        <v>1044</v>
      </c>
      <c r="E19" s="1" t="s">
        <v>348</v>
      </c>
      <c r="F19" s="24">
        <v>50</v>
      </c>
      <c r="G19" s="24">
        <v>150</v>
      </c>
      <c r="H19" s="55">
        <f t="shared" si="1"/>
        <v>7500</v>
      </c>
    </row>
    <row r="20" spans="1:8" x14ac:dyDescent="0.35">
      <c r="A20" t="s">
        <v>1057</v>
      </c>
      <c r="B20" t="s">
        <v>1057</v>
      </c>
      <c r="C20" s="54" t="s">
        <v>1045</v>
      </c>
      <c r="D20" s="24" t="s">
        <v>1046</v>
      </c>
      <c r="E20" s="1" t="s">
        <v>348</v>
      </c>
      <c r="F20" s="24">
        <v>10</v>
      </c>
      <c r="G20" s="24">
        <v>200</v>
      </c>
      <c r="H20" s="55">
        <f t="shared" si="1"/>
        <v>2000</v>
      </c>
    </row>
    <row r="21" spans="1:8" x14ac:dyDescent="0.35">
      <c r="A21" t="s">
        <v>1058</v>
      </c>
      <c r="B21" t="s">
        <v>1057</v>
      </c>
      <c r="C21" s="54" t="s">
        <v>1047</v>
      </c>
      <c r="D21" s="24" t="s">
        <v>1048</v>
      </c>
      <c r="E21" s="1" t="s">
        <v>349</v>
      </c>
      <c r="F21" s="24">
        <v>4</v>
      </c>
      <c r="G21" s="24">
        <v>2500</v>
      </c>
      <c r="H21" s="55">
        <f t="shared" si="1"/>
        <v>10000</v>
      </c>
    </row>
    <row r="22" spans="1:8" x14ac:dyDescent="0.35">
      <c r="A22" t="s">
        <v>1057</v>
      </c>
      <c r="B22" t="s">
        <v>1057</v>
      </c>
      <c r="C22" s="54" t="s">
        <v>1049</v>
      </c>
      <c r="D22" s="24" t="s">
        <v>1050</v>
      </c>
      <c r="E22" s="1" t="s">
        <v>349</v>
      </c>
      <c r="F22" s="24">
        <v>25</v>
      </c>
      <c r="G22" s="24">
        <v>250</v>
      </c>
      <c r="H22" s="55">
        <f t="shared" si="1"/>
        <v>6250</v>
      </c>
    </row>
    <row r="23" spans="1:8" ht="15" thickBot="1" x14ac:dyDescent="0.4">
      <c r="A23" t="s">
        <v>1058</v>
      </c>
      <c r="B23" t="s">
        <v>1057</v>
      </c>
      <c r="C23" s="56" t="s">
        <v>1051</v>
      </c>
      <c r="D23" s="57" t="s">
        <v>1052</v>
      </c>
      <c r="E23" s="133" t="s">
        <v>350</v>
      </c>
      <c r="F23" s="57">
        <v>150</v>
      </c>
      <c r="G23" s="57">
        <v>50</v>
      </c>
      <c r="H23" s="58">
        <f t="shared" si="1"/>
        <v>7500</v>
      </c>
    </row>
    <row r="25" spans="1:8" x14ac:dyDescent="0.35">
      <c r="A25" t="s">
        <v>1164</v>
      </c>
      <c r="H25" s="13">
        <f>SUM(H2:H23)</f>
        <v>119700</v>
      </c>
    </row>
  </sheetData>
  <autoFilter ref="A1:H23" xr:uid="{00000000-0009-0000-0000-000007000000}"/>
  <dataValidations count="1">
    <dataValidation type="list" allowBlank="1" showInputMessage="1" showErrorMessage="1" sqref="E2:E23" xr:uid="{00000000-0002-0000-0700-000000000000}">
      <formula1>milestones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3"/>
  <sheetViews>
    <sheetView zoomScale="80" zoomScaleNormal="80" zoomScalePageLayoutView="80" workbookViewId="0">
      <selection activeCell="B11" sqref="B11"/>
    </sheetView>
  </sheetViews>
  <sheetFormatPr defaultColWidth="8.81640625" defaultRowHeight="14.5" x14ac:dyDescent="0.35"/>
  <cols>
    <col min="1" max="1" width="20" customWidth="1"/>
    <col min="2" max="2" width="12.453125" customWidth="1"/>
    <col min="3" max="3" width="35.26953125" customWidth="1"/>
    <col min="4" max="4" width="12.1796875" customWidth="1"/>
    <col min="5" max="5" width="29.453125" customWidth="1"/>
    <col min="6" max="6" width="12.7265625" customWidth="1"/>
    <col min="7" max="7" width="35.453125" customWidth="1"/>
    <col min="9" max="9" width="41.26953125" bestFit="1" customWidth="1"/>
    <col min="14" max="14" width="41.453125" customWidth="1"/>
    <col min="15" max="15" width="17.1796875" customWidth="1"/>
  </cols>
  <sheetData>
    <row r="1" spans="1:15" x14ac:dyDescent="0.35">
      <c r="A1" t="s">
        <v>30</v>
      </c>
    </row>
    <row r="2" spans="1:15" ht="29" x14ac:dyDescent="0.35">
      <c r="A2" t="s">
        <v>25</v>
      </c>
      <c r="B2" s="4" t="s">
        <v>244</v>
      </c>
      <c r="C2" t="s">
        <v>24</v>
      </c>
      <c r="D2" s="4" t="s">
        <v>244</v>
      </c>
      <c r="E2" t="s">
        <v>31</v>
      </c>
      <c r="F2" s="4" t="s">
        <v>244</v>
      </c>
      <c r="G2" t="s">
        <v>27</v>
      </c>
      <c r="H2" s="4" t="s">
        <v>244</v>
      </c>
      <c r="I2" t="s">
        <v>278</v>
      </c>
      <c r="J2" s="4" t="s">
        <v>244</v>
      </c>
    </row>
    <row r="3" spans="1:15" x14ac:dyDescent="0.35">
      <c r="A3" t="s">
        <v>36</v>
      </c>
      <c r="B3">
        <f>SUMIFS('OSS Simplification'!N:N,'OSS Simplification'!F:F,A3)</f>
        <v>21</v>
      </c>
      <c r="C3" t="s">
        <v>32</v>
      </c>
      <c r="D3">
        <f>SUMIFS('OSS Simplification'!N:N,'OSS Simplification'!F:F,C3)</f>
        <v>52</v>
      </c>
      <c r="E3" t="s">
        <v>82</v>
      </c>
      <c r="F3">
        <f>SUMIFS('Mobile App'!N:N,'Mobile App'!F:F,E3)</f>
        <v>14</v>
      </c>
      <c r="G3" t="s">
        <v>75</v>
      </c>
      <c r="H3">
        <f>SUMIFS('OSS Simplification'!N:N,'OSS Simplification'!F:F,G3)</f>
        <v>0</v>
      </c>
      <c r="I3" t="s">
        <v>190</v>
      </c>
      <c r="J3">
        <f>SUMIFS('General tasks'!M:M,'General tasks'!E:E,I3)</f>
        <v>173</v>
      </c>
      <c r="N3" t="s">
        <v>8</v>
      </c>
      <c r="O3" t="s">
        <v>243</v>
      </c>
    </row>
    <row r="4" spans="1:15" x14ac:dyDescent="0.35">
      <c r="A4" t="s">
        <v>37</v>
      </c>
      <c r="B4">
        <f>SUMIFS('OSS Simplification'!N:N,'OSS Simplification'!F:F,A4)</f>
        <v>14</v>
      </c>
      <c r="C4" t="s">
        <v>33</v>
      </c>
      <c r="D4">
        <f>SUMIFS('OSS Simplification'!N:N,'OSS Simplification'!F:F,C4)</f>
        <v>124</v>
      </c>
      <c r="E4" t="s">
        <v>83</v>
      </c>
      <c r="F4">
        <f>SUMIFS('Mobile App'!N:N,'Mobile App'!F:F,E4)</f>
        <v>14</v>
      </c>
      <c r="G4" t="s">
        <v>76</v>
      </c>
      <c r="H4">
        <f>SUMIFS('OSS Simplification'!N:N,'OSS Simplification'!F:F,G4)</f>
        <v>35</v>
      </c>
      <c r="I4" t="s">
        <v>191</v>
      </c>
      <c r="J4">
        <f>SUMIFS('General tasks'!M:M,'General tasks'!E:E,I4)</f>
        <v>105</v>
      </c>
      <c r="N4" t="s">
        <v>9</v>
      </c>
      <c r="O4">
        <f>SUMIFS('OSS Simplification'!N:N,'OSS Simplification'!D:D,N4)</f>
        <v>169</v>
      </c>
    </row>
    <row r="5" spans="1:15" x14ac:dyDescent="0.35">
      <c r="A5" t="s">
        <v>38</v>
      </c>
      <c r="B5">
        <f>SUMIFS('OSS Simplification'!N:N,'OSS Simplification'!F:F,A5)</f>
        <v>33</v>
      </c>
      <c r="C5" t="s">
        <v>34</v>
      </c>
      <c r="D5">
        <f>SUMIFS('OSS Simplification'!N:N,'OSS Simplification'!F:F,C5)</f>
        <v>424</v>
      </c>
      <c r="E5" t="s">
        <v>84</v>
      </c>
      <c r="F5">
        <f>SUMIFS('Mobile App'!N:N,'Mobile App'!F:F,E5)</f>
        <v>10</v>
      </c>
      <c r="G5" t="s">
        <v>77</v>
      </c>
      <c r="H5">
        <f>SUMIFS('OSS Simplification'!N:N,'OSS Simplification'!F:F,G5)</f>
        <v>70</v>
      </c>
      <c r="I5" t="s">
        <v>192</v>
      </c>
      <c r="J5">
        <f>SUMIFS('General tasks'!M:M,'General tasks'!E:E,I5)</f>
        <v>75</v>
      </c>
      <c r="N5" t="s">
        <v>10</v>
      </c>
      <c r="O5">
        <f>SUMIFS('OSS Simplification'!N:N,'OSS Simplification'!D:D,N5)</f>
        <v>0</v>
      </c>
    </row>
    <row r="6" spans="1:15" x14ac:dyDescent="0.35">
      <c r="A6" t="s">
        <v>39</v>
      </c>
      <c r="B6">
        <f>SUMIFS('OSS Simplification'!N:N,'OSS Simplification'!F:F,A6)</f>
        <v>17</v>
      </c>
      <c r="C6" t="s">
        <v>35</v>
      </c>
      <c r="D6">
        <f>SUMIFS('OSS Simplification'!N:N,'OSS Simplification'!F:F,C6)</f>
        <v>694</v>
      </c>
      <c r="E6" t="s">
        <v>85</v>
      </c>
      <c r="F6">
        <f>SUMIFS('Mobile App'!N:N,'Mobile App'!F:F,E6)</f>
        <v>10</v>
      </c>
      <c r="G6" t="s">
        <v>78</v>
      </c>
      <c r="H6">
        <f>SUMIFS('OSS Simplification'!N:N,'OSS Simplification'!F:F,G6)</f>
        <v>0</v>
      </c>
      <c r="I6" t="s">
        <v>193</v>
      </c>
      <c r="J6">
        <f>SUMIFS('General tasks'!M:M,'General tasks'!E:E,I6)</f>
        <v>0</v>
      </c>
      <c r="N6" t="s">
        <v>11</v>
      </c>
      <c r="O6">
        <f>SUMIFS('OSS Simplification'!N:N,'OSS Simplification'!D:D,N6)</f>
        <v>151</v>
      </c>
    </row>
    <row r="7" spans="1:15" x14ac:dyDescent="0.35">
      <c r="A7" t="s">
        <v>67</v>
      </c>
      <c r="B7">
        <f>SUMIFS('OSS Simplification'!N:N,'OSS Simplification'!F:F,A7)</f>
        <v>68</v>
      </c>
      <c r="C7" t="s">
        <v>40</v>
      </c>
      <c r="D7">
        <f>SUMIFS('OSS Simplification'!N:N,'OSS Simplification'!F:F,C7)</f>
        <v>45</v>
      </c>
      <c r="E7" t="s">
        <v>86</v>
      </c>
      <c r="F7">
        <f>SUMIFS('Mobile App'!N:N,'Mobile App'!F:F,E7)</f>
        <v>16</v>
      </c>
      <c r="G7" t="s">
        <v>79</v>
      </c>
      <c r="H7">
        <f>SUMIFS('OSS Simplification'!N:N,'OSS Simplification'!F:F,G7)</f>
        <v>26</v>
      </c>
      <c r="I7" t="s">
        <v>194</v>
      </c>
      <c r="J7">
        <f>SUMIFS('General tasks'!M:M,'General tasks'!E:E,I7)</f>
        <v>5</v>
      </c>
      <c r="N7" t="s">
        <v>12</v>
      </c>
      <c r="O7">
        <f>SUMIFS('OSS Simplification'!N:N,'OSS Simplification'!D:D,N7)</f>
        <v>340</v>
      </c>
    </row>
    <row r="8" spans="1:15" x14ac:dyDescent="0.35">
      <c r="A8" t="s">
        <v>68</v>
      </c>
      <c r="B8">
        <f>SUMIFS('OSS Simplification'!N:N,'OSS Simplification'!F:F,A8)</f>
        <v>9</v>
      </c>
      <c r="C8" t="s">
        <v>41</v>
      </c>
      <c r="D8">
        <f>SUMIFS('OSS Simplification'!N:N,'OSS Simplification'!F:F,C8)</f>
        <v>37.5</v>
      </c>
      <c r="E8" t="s">
        <v>87</v>
      </c>
      <c r="F8">
        <f>SUMIFS('Mobile App'!N:N,'Mobile App'!F:F,E8)</f>
        <v>18</v>
      </c>
      <c r="G8" t="s">
        <v>80</v>
      </c>
      <c r="H8">
        <f>SUMIFS('OSS Simplification'!N:N,'OSS Simplification'!F:F,G8)</f>
        <v>58</v>
      </c>
      <c r="I8" t="s">
        <v>195</v>
      </c>
      <c r="J8">
        <f>SUMIFS('General tasks'!M:M,'General tasks'!E:E,I8)</f>
        <v>0</v>
      </c>
      <c r="N8" t="s">
        <v>13</v>
      </c>
      <c r="O8">
        <f>SUMIFS('OSS Simplification'!N:N,'OSS Simplification'!D:D,N8)</f>
        <v>0</v>
      </c>
    </row>
    <row r="9" spans="1:15" x14ac:dyDescent="0.35">
      <c r="A9" t="s">
        <v>69</v>
      </c>
      <c r="B9">
        <f>SUMIFS('OSS Simplification'!N:N,'OSS Simplification'!F:F,A9)</f>
        <v>91</v>
      </c>
      <c r="C9" t="s">
        <v>42</v>
      </c>
      <c r="D9">
        <f>SUMIFS('OSS Simplification'!N:N,'OSS Simplification'!F:F,C9)</f>
        <v>570</v>
      </c>
      <c r="E9" t="s">
        <v>88</v>
      </c>
      <c r="F9">
        <f>SUMIFS('Mobile App'!N:N,'Mobile App'!F:F,E9)</f>
        <v>0</v>
      </c>
      <c r="G9" t="s">
        <v>81</v>
      </c>
      <c r="H9">
        <f>SUMIFS('OSS Simplification'!N:N,'OSS Simplification'!F:F,G9)</f>
        <v>74</v>
      </c>
      <c r="I9" t="s">
        <v>196</v>
      </c>
      <c r="J9">
        <f>SUMIFS('General tasks'!M:M,'General tasks'!E:E,I9)</f>
        <v>0</v>
      </c>
      <c r="N9" t="s">
        <v>14</v>
      </c>
      <c r="O9">
        <f>SUMIFS('OSS Simplification'!N:N,'OSS Simplification'!D:D,N9)</f>
        <v>1251</v>
      </c>
    </row>
    <row r="10" spans="1:15" x14ac:dyDescent="0.35">
      <c r="B10">
        <f>SUMIFS('OSS Simplification'!N:N,'OSS Simplification'!F:F,A10)</f>
        <v>0</v>
      </c>
      <c r="C10" t="s">
        <v>43</v>
      </c>
      <c r="D10">
        <f>SUMIFS('OSS Simplification'!N:N,'OSS Simplification'!F:F,C10)</f>
        <v>10</v>
      </c>
      <c r="E10" t="s">
        <v>89</v>
      </c>
      <c r="F10">
        <f>SUMIFS('Mobile App'!N:N,'Mobile App'!F:F,E10)</f>
        <v>37</v>
      </c>
      <c r="H10">
        <f>SUMIFS('OSS Simplification'!N:N,'OSS Simplification'!F:F,G10)</f>
        <v>0</v>
      </c>
      <c r="I10" t="s">
        <v>197</v>
      </c>
      <c r="J10">
        <f>SUMIFS('General tasks'!M:M,'General tasks'!E:E,I10)</f>
        <v>1155</v>
      </c>
      <c r="N10" t="s">
        <v>15</v>
      </c>
      <c r="O10">
        <f>SUMIFS('OSS Simplification'!N:N,'OSS Simplification'!D:D,N10)</f>
        <v>143</v>
      </c>
    </row>
    <row r="11" spans="1:15" x14ac:dyDescent="0.35">
      <c r="A11" t="s">
        <v>70</v>
      </c>
      <c r="B11">
        <f>SUMIFS('OSS Simplification'!N:N,'OSS Simplification'!F:F,A11)</f>
        <v>48</v>
      </c>
      <c r="C11" t="s">
        <v>44</v>
      </c>
      <c r="D11">
        <f>SUMIFS('OSS Simplification'!N:N,'OSS Simplification'!F:F,C11)</f>
        <v>120</v>
      </c>
      <c r="E11" t="s">
        <v>90</v>
      </c>
      <c r="F11">
        <f>SUMIFS('Mobile App'!N:N,'Mobile App'!F:F,E11)</f>
        <v>12</v>
      </c>
      <c r="I11" t="s">
        <v>198</v>
      </c>
      <c r="J11">
        <f>SUMIFS('General tasks'!M:M,'General tasks'!E:E,I11)</f>
        <v>10</v>
      </c>
      <c r="N11" t="s">
        <v>16</v>
      </c>
      <c r="O11">
        <f>SUMIFS('OSS Simplification'!N:N,'OSS Simplification'!D:D,N11)</f>
        <v>25.5</v>
      </c>
    </row>
    <row r="12" spans="1:15" x14ac:dyDescent="0.35">
      <c r="A12" t="s">
        <v>71</v>
      </c>
      <c r="B12">
        <f>SUMIFS('OSS Simplification'!N:N,'OSS Simplification'!F:F,A12)</f>
        <v>0</v>
      </c>
      <c r="C12" t="s">
        <v>45</v>
      </c>
      <c r="D12">
        <f>SUMIFS('OSS Simplification'!N:N,'OSS Simplification'!F:F,C12)</f>
        <v>27</v>
      </c>
      <c r="E12" t="s">
        <v>91</v>
      </c>
      <c r="F12">
        <f>SUMIFS('Mobile App'!N:N,'Mobile App'!F:F,E12)</f>
        <v>0</v>
      </c>
      <c r="I12" t="s">
        <v>199</v>
      </c>
      <c r="J12">
        <f>SUMIFS('General tasks'!M:M,'General tasks'!E:E,I12)</f>
        <v>0</v>
      </c>
      <c r="N12" t="s">
        <v>17</v>
      </c>
      <c r="O12">
        <f>SUMIFS('OSS Simplification'!N:N,'OSS Simplification'!D:D,N12)</f>
        <v>570</v>
      </c>
    </row>
    <row r="13" spans="1:15" x14ac:dyDescent="0.35">
      <c r="A13" t="s">
        <v>72</v>
      </c>
      <c r="B13">
        <f>SUMIFS('OSS Simplification'!N:N,'OSS Simplification'!F:F,A13)</f>
        <v>373</v>
      </c>
      <c r="C13" t="s">
        <v>46</v>
      </c>
      <c r="D13">
        <f>SUMIFS('OSS Simplification'!N:N,'OSS Simplification'!F:F,C13)</f>
        <v>0</v>
      </c>
      <c r="E13" t="s">
        <v>92</v>
      </c>
      <c r="F13">
        <f>SUMIFS('Mobile App'!N:N,'Mobile App'!F:F,E13)</f>
        <v>48</v>
      </c>
      <c r="I13" t="s">
        <v>200</v>
      </c>
      <c r="J13">
        <f>SUMIFS('General tasks'!M:M,'General tasks'!E:E,I13)</f>
        <v>0</v>
      </c>
      <c r="N13" t="s">
        <v>18</v>
      </c>
      <c r="O13">
        <f>SUMIFS('OSS Simplification'!N:N,'OSS Simplification'!D:D,N13)</f>
        <v>83</v>
      </c>
    </row>
    <row r="14" spans="1:15" x14ac:dyDescent="0.35">
      <c r="A14" t="s">
        <v>73</v>
      </c>
      <c r="B14">
        <f>SUMIFS('OSS Simplification'!N:N,'OSS Simplification'!F:F,A14)</f>
        <v>1142</v>
      </c>
      <c r="C14" t="s">
        <v>47</v>
      </c>
      <c r="D14">
        <f>SUMIFS('OSS Simplification'!N:N,'OSS Simplification'!F:F,C14)</f>
        <v>0</v>
      </c>
      <c r="E14" t="s">
        <v>93</v>
      </c>
      <c r="F14">
        <f>SUMIFS('Mobile App'!N:N,'Mobile App'!F:F,E14)</f>
        <v>32</v>
      </c>
      <c r="I14" t="s">
        <v>201</v>
      </c>
      <c r="J14">
        <f>SUMIFS('General tasks'!M:M,'General tasks'!E:E,I14)</f>
        <v>101.5</v>
      </c>
      <c r="N14" t="s">
        <v>19</v>
      </c>
      <c r="O14">
        <f>SUMIFS('OSS Simplification'!N:N,'OSS Simplification'!D:D,N14)</f>
        <v>0</v>
      </c>
    </row>
    <row r="15" spans="1:15" x14ac:dyDescent="0.35">
      <c r="A15" t="s">
        <v>74</v>
      </c>
      <c r="B15">
        <f>SUMIFS('OSS Simplification'!N:N,'OSS Simplification'!F:F,A15)</f>
        <v>159</v>
      </c>
      <c r="C15" t="s">
        <v>48</v>
      </c>
      <c r="D15">
        <f>SUMIFS('OSS Simplification'!N:N,'OSS Simplification'!F:F,C15)</f>
        <v>174</v>
      </c>
      <c r="E15" t="s">
        <v>94</v>
      </c>
      <c r="F15">
        <f>SUMIFS('Mobile App'!N:N,'Mobile App'!F:F,E15)</f>
        <v>38</v>
      </c>
      <c r="I15" t="s">
        <v>202</v>
      </c>
      <c r="J15">
        <f>SUMIFS('General tasks'!M:M,'General tasks'!E:E,I15)</f>
        <v>305</v>
      </c>
      <c r="N15" t="s">
        <v>20</v>
      </c>
      <c r="O15">
        <f>SUMIFS('OSS Simplification'!N:N,'OSS Simplification'!D:D,N15)</f>
        <v>508</v>
      </c>
    </row>
    <row r="16" spans="1:15" x14ac:dyDescent="0.35">
      <c r="C16" t="s">
        <v>49</v>
      </c>
      <c r="D16">
        <f>SUMIFS('OSS Simplification'!N:N,'OSS Simplification'!F:F,C16)</f>
        <v>20</v>
      </c>
      <c r="E16" t="s">
        <v>95</v>
      </c>
      <c r="F16">
        <f>SUMIFS('Mobile App'!N:N,'Mobile App'!F:F,E16)</f>
        <v>0</v>
      </c>
      <c r="I16" t="s">
        <v>203</v>
      </c>
      <c r="J16">
        <f>SUMIFS('General tasks'!M:M,'General tasks'!E:E,I16)</f>
        <v>365</v>
      </c>
      <c r="N16" t="s">
        <v>21</v>
      </c>
      <c r="O16">
        <f>SUMIFS('OSS Simplification'!N:N,'OSS Simplification'!D:D,N16)</f>
        <v>108</v>
      </c>
    </row>
    <row r="17" spans="3:14" x14ac:dyDescent="0.35">
      <c r="C17" t="s">
        <v>50</v>
      </c>
      <c r="D17">
        <f>SUMIFS('OSS Simplification'!N:N,'OSS Simplification'!F:F,C17)</f>
        <v>76</v>
      </c>
      <c r="E17" t="s">
        <v>96</v>
      </c>
      <c r="F17">
        <f>SUMIFS('Mobile App'!N:N,'Mobile App'!F:F,E17)</f>
        <v>0</v>
      </c>
      <c r="I17" t="s">
        <v>204</v>
      </c>
      <c r="J17">
        <f>SUMIFS('General tasks'!M:M,'General tasks'!E:E,I17)</f>
        <v>0</v>
      </c>
    </row>
    <row r="18" spans="3:14" x14ac:dyDescent="0.35">
      <c r="C18" t="s">
        <v>51</v>
      </c>
      <c r="D18">
        <f>SUMIFS('OSS Simplification'!N:N,'OSS Simplification'!F:F,C18)</f>
        <v>16</v>
      </c>
      <c r="E18" t="s">
        <v>97</v>
      </c>
      <c r="F18">
        <f>SUMIFS('Mobile App'!N:N,'Mobile App'!F:F,E18)</f>
        <v>66</v>
      </c>
      <c r="I18" t="s">
        <v>205</v>
      </c>
      <c r="J18">
        <f>SUMIFS('General tasks'!M:M,'General tasks'!E:E,I18)</f>
        <v>110</v>
      </c>
      <c r="N18" t="s">
        <v>23</v>
      </c>
    </row>
    <row r="19" spans="3:14" x14ac:dyDescent="0.35">
      <c r="C19" t="s">
        <v>52</v>
      </c>
      <c r="D19">
        <f>SUMIFS('OSS Simplification'!N:N,'OSS Simplification'!F:F,C19)</f>
        <v>22</v>
      </c>
      <c r="E19" t="s">
        <v>98</v>
      </c>
      <c r="F19">
        <f>SUMIFS('Mobile App'!N:N,'Mobile App'!F:F,E19)</f>
        <v>53</v>
      </c>
      <c r="I19" t="s">
        <v>206</v>
      </c>
      <c r="J19">
        <f>SUMIFS('General tasks'!M:M,'General tasks'!E:E,I19)</f>
        <v>245</v>
      </c>
      <c r="N19" t="s">
        <v>24</v>
      </c>
    </row>
    <row r="20" spans="3:14" x14ac:dyDescent="0.35">
      <c r="C20" t="s">
        <v>53</v>
      </c>
      <c r="D20">
        <f>SUMIFS('OSS Simplification'!N:N,'OSS Simplification'!F:F,C20)</f>
        <v>27</v>
      </c>
      <c r="E20" t="s">
        <v>99</v>
      </c>
      <c r="F20">
        <f>SUMIFS('Mobile App'!N:N,'Mobile App'!F:F,E20)</f>
        <v>158</v>
      </c>
      <c r="I20" t="s">
        <v>207</v>
      </c>
      <c r="J20">
        <f>SUMIFS('General tasks'!M:M,'General tasks'!E:E,I20)</f>
        <v>71</v>
      </c>
      <c r="N20" t="s">
        <v>25</v>
      </c>
    </row>
    <row r="21" spans="3:14" x14ac:dyDescent="0.35">
      <c r="C21" t="s">
        <v>54</v>
      </c>
      <c r="D21">
        <f>SUMIFS('OSS Simplification'!N:N,'OSS Simplification'!F:F,C21)</f>
        <v>46</v>
      </c>
      <c r="E21" t="s">
        <v>100</v>
      </c>
      <c r="F21">
        <f>SUMIFS('Mobile App'!N:N,'Mobile App'!F:F,E21)</f>
        <v>17</v>
      </c>
      <c r="I21" t="s">
        <v>208</v>
      </c>
      <c r="J21">
        <f>SUMIFS('General tasks'!M:M,'General tasks'!E:E,I21)</f>
        <v>0</v>
      </c>
      <c r="N21" t="s">
        <v>26</v>
      </c>
    </row>
    <row r="22" spans="3:14" x14ac:dyDescent="0.35">
      <c r="C22" t="s">
        <v>55</v>
      </c>
      <c r="D22">
        <f>SUMIFS('OSS Simplification'!N:N,'OSS Simplification'!F:F,C22)</f>
        <v>0</v>
      </c>
      <c r="E22" t="s">
        <v>101</v>
      </c>
      <c r="F22">
        <f>SUMIFS('Mobile App'!N:N,'Mobile App'!F:F,E22)</f>
        <v>13</v>
      </c>
      <c r="I22" t="s">
        <v>209</v>
      </c>
      <c r="J22">
        <f>SUMIFS('General tasks'!M:M,'General tasks'!E:E,I22)</f>
        <v>152</v>
      </c>
      <c r="N22" t="s">
        <v>27</v>
      </c>
    </row>
    <row r="23" spans="3:14" x14ac:dyDescent="0.35">
      <c r="C23" t="s">
        <v>56</v>
      </c>
      <c r="D23">
        <f>SUMIFS('OSS Simplification'!N:N,'OSS Simplification'!F:F,C23)</f>
        <v>0</v>
      </c>
      <c r="E23" t="s">
        <v>102</v>
      </c>
      <c r="F23">
        <f>SUMIFS('Mobile App'!N:N,'Mobile App'!F:F,E23)</f>
        <v>24.5</v>
      </c>
      <c r="I23" t="s">
        <v>210</v>
      </c>
      <c r="J23">
        <f>SUMIFS('General tasks'!M:M,'General tasks'!E:E,I23)</f>
        <v>91</v>
      </c>
    </row>
    <row r="24" spans="3:14" x14ac:dyDescent="0.35">
      <c r="C24" t="s">
        <v>57</v>
      </c>
      <c r="D24">
        <f>SUMIFS('OSS Simplification'!N:N,'OSS Simplification'!F:F,C24)</f>
        <v>15</v>
      </c>
      <c r="E24" t="s">
        <v>103</v>
      </c>
      <c r="F24">
        <f>SUMIFS('Mobile App'!N:N,'Mobile App'!F:F,E24)</f>
        <v>8.5</v>
      </c>
      <c r="I24" t="s">
        <v>1054</v>
      </c>
      <c r="J24">
        <f>SUMIFS('General tasks'!M:M,'General tasks'!E:E,I24)</f>
        <v>70</v>
      </c>
    </row>
    <row r="25" spans="3:14" x14ac:dyDescent="0.35">
      <c r="C25" t="s">
        <v>58</v>
      </c>
      <c r="D25">
        <f>SUMIFS('OSS Simplification'!N:N,'OSS Simplification'!F:F,C25)</f>
        <v>7.5</v>
      </c>
      <c r="E25" t="s">
        <v>104</v>
      </c>
      <c r="F25">
        <f>SUMIFS('Mobile App'!N:N,'Mobile App'!F:F,E25)</f>
        <v>22</v>
      </c>
    </row>
    <row r="26" spans="3:14" x14ac:dyDescent="0.35">
      <c r="C26" t="s">
        <v>59</v>
      </c>
      <c r="D26">
        <f>SUMIFS('OSS Simplification'!N:N,'OSS Simplification'!F:F,C26)</f>
        <v>15.5</v>
      </c>
      <c r="E26" t="s">
        <v>105</v>
      </c>
      <c r="F26">
        <f>SUMIFS('Mobile App'!N:N,'Mobile App'!F:F,E26)</f>
        <v>33</v>
      </c>
    </row>
    <row r="27" spans="3:14" x14ac:dyDescent="0.35">
      <c r="C27" t="s">
        <v>60</v>
      </c>
      <c r="D27">
        <f>SUMIFS('OSS Simplification'!N:N,'OSS Simplification'!F:F,C27)</f>
        <v>8.5</v>
      </c>
    </row>
    <row r="28" spans="3:14" x14ac:dyDescent="0.35">
      <c r="C28" t="s">
        <v>61</v>
      </c>
      <c r="D28">
        <f>SUMIFS('OSS Simplification'!N:N,'OSS Simplification'!F:F,C28)</f>
        <v>0</v>
      </c>
    </row>
    <row r="29" spans="3:14" x14ac:dyDescent="0.35">
      <c r="C29" t="s">
        <v>62</v>
      </c>
      <c r="D29">
        <f>SUMIFS('OSS Simplification'!N:N,'OSS Simplification'!F:F,C29)</f>
        <v>33</v>
      </c>
    </row>
    <row r="30" spans="3:14" x14ac:dyDescent="0.35">
      <c r="C30" t="s">
        <v>63</v>
      </c>
      <c r="D30">
        <f>SUMIFS('OSS Simplification'!N:N,'OSS Simplification'!F:F,C30)</f>
        <v>15</v>
      </c>
    </row>
    <row r="31" spans="3:14" x14ac:dyDescent="0.35">
      <c r="C31" t="s">
        <v>64</v>
      </c>
      <c r="D31">
        <f>SUMIFS('OSS Simplification'!N:N,'OSS Simplification'!F:F,C31)</f>
        <v>9</v>
      </c>
    </row>
    <row r="32" spans="3:14" x14ac:dyDescent="0.35">
      <c r="C32" t="s">
        <v>65</v>
      </c>
      <c r="D32">
        <f>SUMIFS('OSS Simplification'!N:N,'OSS Simplification'!F:F,C32)</f>
        <v>125</v>
      </c>
    </row>
    <row r="33" spans="3:4" x14ac:dyDescent="0.35">
      <c r="C33" t="s">
        <v>66</v>
      </c>
      <c r="D33">
        <f>SUMIFS('OSS Simplification'!N:N,'OSS Simplification'!F:F,C33)</f>
        <v>53</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B09B9F-BE57-40BC-91C8-8B24DBC2C840}">
  <ds:schemaRefs>
    <ds:schemaRef ds:uri="http://purl.org/dc/terms/"/>
    <ds:schemaRef ds:uri="57b2035c-8ee1-4930-b65d-ae4ad38e4e56"/>
    <ds:schemaRef ds:uri="http://purl.org/dc/elements/1.1/"/>
    <ds:schemaRef ds:uri="http://schemas.microsoft.com/office/2006/metadata/properties"/>
    <ds:schemaRef ds:uri="http://schemas.microsoft.com/sharepoint/v3"/>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DF9A7F7-5EC3-4F09-B3C4-DC382F7EDFB6}">
  <ds:schemaRefs>
    <ds:schemaRef ds:uri="http://schemas.microsoft.com/sharepoint/v3/contenttype/forms"/>
  </ds:schemaRefs>
</ds:datastoreItem>
</file>

<file path=customXml/itemProps3.xml><?xml version="1.0" encoding="utf-8"?>
<ds:datastoreItem xmlns:ds="http://schemas.openxmlformats.org/officeDocument/2006/customXml" ds:itemID="{0CC6035E-9B4E-48DE-B27D-B7914D5E2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Business Consultancy</vt:lpstr>
      <vt:lpstr>General tasks</vt:lpstr>
      <vt:lpstr>OSS Simplification</vt:lpstr>
      <vt:lpstr>Mobile App</vt:lpstr>
      <vt:lpstr>Website consolidation</vt:lpstr>
      <vt:lpstr>Data cleansing</vt:lpstr>
      <vt:lpstr>Documentation</vt:lpstr>
      <vt:lpstr>Trainings</vt:lpstr>
      <vt:lpstr>Utility sheet</vt:lpstr>
      <vt:lpstr>Effort per project</vt:lpstr>
      <vt:lpstr>Effort per role</vt:lpstr>
      <vt:lpstr>Milestone breakdown</vt:lpstr>
      <vt:lpstr>Resource Planner</vt:lpstr>
      <vt:lpstr>dataFN</vt:lpstr>
      <vt:lpstr>eCRFN</vt:lpstr>
      <vt:lpstr>mobileFN</vt:lpstr>
      <vt:lpstr>OSSFN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Peeter Smitt</dc:creator>
  <cp:lastModifiedBy>Noof Sulaiyam Salim al-Harrasi</cp:lastModifiedBy>
  <dcterms:created xsi:type="dcterms:W3CDTF">2013-07-10T10:57:30Z</dcterms:created>
  <dcterms:modified xsi:type="dcterms:W3CDTF">2024-05-15T07:25:04Z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